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Procurement\RFx\Active #2620004 RFP - Fire Safety Inspections &amp; Maintenance Services\"/>
    </mc:Choice>
  </mc:AlternateContent>
  <xr:revisionPtr revIDLastSave="0" documentId="8_{669F7572-B806-4F23-AC68-AE44206F90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erty Lis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6" i="1" l="1"/>
  <c r="I57" i="1"/>
  <c r="I61" i="1"/>
  <c r="I63" i="1"/>
  <c r="I47" i="1" l="1"/>
  <c r="I23" i="1"/>
  <c r="I68" i="1"/>
  <c r="I70" i="1"/>
  <c r="I14" i="1"/>
  <c r="I13" i="1"/>
  <c r="I28" i="1"/>
  <c r="I11" i="1"/>
  <c r="I35" i="1"/>
  <c r="I20" i="1" l="1"/>
  <c r="I26" i="1"/>
  <c r="I40" i="1" l="1"/>
  <c r="I33" i="1"/>
  <c r="I30" i="1"/>
  <c r="I44" i="1" l="1"/>
  <c r="I41" i="1"/>
  <c r="I34" i="1"/>
  <c r="I22" i="1" l="1"/>
  <c r="I46" i="1"/>
  <c r="I43" i="1"/>
  <c r="I17" i="1"/>
  <c r="I15" i="1"/>
  <c r="I12" i="1"/>
  <c r="I32" i="1"/>
  <c r="I5" i="1"/>
  <c r="I8" i="1"/>
  <c r="I24" i="1"/>
  <c r="I7" i="1"/>
  <c r="I6" i="1"/>
</calcChain>
</file>

<file path=xl/sharedStrings.xml><?xml version="1.0" encoding="utf-8"?>
<sst xmlns="http://schemas.openxmlformats.org/spreadsheetml/2006/main" count="533" uniqueCount="261">
  <si>
    <t>Site Code</t>
  </si>
  <si>
    <t>Town</t>
  </si>
  <si>
    <t>Postal Code</t>
  </si>
  <si>
    <t>Region</t>
  </si>
  <si>
    <t>Site Type</t>
  </si>
  <si>
    <t xml:space="preserve">Year Built
</t>
  </si>
  <si>
    <t>Sq. Ft</t>
  </si>
  <si>
    <t>Sq. Meters
0.092903</t>
  </si>
  <si>
    <t>Sprinkler Information</t>
  </si>
  <si>
    <t xml:space="preserve">Number Of Exits </t>
  </si>
  <si>
    <t>Number of Ramps</t>
  </si>
  <si>
    <t>Brampton</t>
  </si>
  <si>
    <t>Central</t>
  </si>
  <si>
    <t>Residential</t>
  </si>
  <si>
    <t>N/A</t>
  </si>
  <si>
    <t>AMAN</t>
  </si>
  <si>
    <t>Orangeville</t>
  </si>
  <si>
    <t>L9W 2K2</t>
  </si>
  <si>
    <t>1642 sq.ft</t>
  </si>
  <si>
    <t>No</t>
  </si>
  <si>
    <t>AMAR</t>
  </si>
  <si>
    <t>Grand Valley</t>
  </si>
  <si>
    <t>L0N 1G0</t>
  </si>
  <si>
    <t>2360 sq.ft</t>
  </si>
  <si>
    <t>Yes, 13R upgraded</t>
  </si>
  <si>
    <t>AMOR</t>
  </si>
  <si>
    <t>Toronto</t>
  </si>
  <si>
    <t>M9W 4S4</t>
  </si>
  <si>
    <t>1051 sq.ft</t>
  </si>
  <si>
    <t>BALM</t>
  </si>
  <si>
    <t>Pickering</t>
  </si>
  <si>
    <t>L0B 1A0</t>
  </si>
  <si>
    <t xml:space="preserve">East   </t>
  </si>
  <si>
    <t>2987 sq.ft</t>
  </si>
  <si>
    <t>Yes, 13R</t>
  </si>
  <si>
    <t>BELW</t>
  </si>
  <si>
    <t>West Garafraxa</t>
  </si>
  <si>
    <t>N0B 1J0</t>
  </si>
  <si>
    <t>5096 sq.ft</t>
  </si>
  <si>
    <t>Yes, 13D</t>
  </si>
  <si>
    <t>Office</t>
  </si>
  <si>
    <t>Yes</t>
  </si>
  <si>
    <t xml:space="preserve">DDAY           </t>
  </si>
  <si>
    <t>Durham</t>
  </si>
  <si>
    <t>L1J 8P8</t>
  </si>
  <si>
    <t>2695.93 sq.ft</t>
  </si>
  <si>
    <t>Bradford</t>
  </si>
  <si>
    <t>EABA</t>
  </si>
  <si>
    <t>Barrie</t>
  </si>
  <si>
    <t>L4N 6S7</t>
  </si>
  <si>
    <t>733 sq.ft</t>
  </si>
  <si>
    <t>BRAE</t>
  </si>
  <si>
    <t>L6T 2L5</t>
  </si>
  <si>
    <t>1574 sq.ft</t>
  </si>
  <si>
    <t>BRID</t>
  </si>
  <si>
    <t>M1H 2L4</t>
  </si>
  <si>
    <t>1237 sq.ft</t>
  </si>
  <si>
    <t>NEW</t>
  </si>
  <si>
    <t>L9W 1K1</t>
  </si>
  <si>
    <t>5316 sq.ft</t>
  </si>
  <si>
    <t>Mississauga</t>
  </si>
  <si>
    <t>CERE</t>
  </si>
  <si>
    <t>L5R 2S6</t>
  </si>
  <si>
    <t>2325 sq.ft</t>
  </si>
  <si>
    <t>CHAL</t>
  </si>
  <si>
    <t>M2J 3V3</t>
  </si>
  <si>
    <t>2237 sq.ft</t>
  </si>
  <si>
    <t>ORAN</t>
  </si>
  <si>
    <t>L9W 1N5</t>
  </si>
  <si>
    <t>2032 sq.ft</t>
  </si>
  <si>
    <t>BCHU</t>
  </si>
  <si>
    <t>L6V 1G4</t>
  </si>
  <si>
    <t>3400 sq.ft</t>
  </si>
  <si>
    <t>Tweed</t>
  </si>
  <si>
    <t>K0K 3H0</t>
  </si>
  <si>
    <t>C149</t>
  </si>
  <si>
    <t>1347 sq.ft</t>
  </si>
  <si>
    <t>C153</t>
  </si>
  <si>
    <t>1415 sq.ft</t>
  </si>
  <si>
    <t>COCH</t>
  </si>
  <si>
    <t>Whitby</t>
  </si>
  <si>
    <t>L1N 5J7</t>
  </si>
  <si>
    <t>2240 sq.ft</t>
  </si>
  <si>
    <t>COLL</t>
  </si>
  <si>
    <t>Newmarket</t>
  </si>
  <si>
    <t>L3Y 8G5</t>
  </si>
  <si>
    <t>2957 sq.ft</t>
  </si>
  <si>
    <t>Yes, 13D + Alternative Solution</t>
  </si>
  <si>
    <t>CRED</t>
  </si>
  <si>
    <t>L9W 4T3</t>
  </si>
  <si>
    <t>2037 sq.ft</t>
  </si>
  <si>
    <t>upgrade to NFPA 13R in progress</t>
  </si>
  <si>
    <t>DALZ</t>
  </si>
  <si>
    <t>L6Z 4N9</t>
  </si>
  <si>
    <t>2033 sq.ft</t>
  </si>
  <si>
    <t>DARC</t>
  </si>
  <si>
    <t>Scarborough</t>
  </si>
  <si>
    <t>M1C 2T5</t>
  </si>
  <si>
    <t>DOAN</t>
  </si>
  <si>
    <t>East Gwillimbury</t>
  </si>
  <si>
    <t>L0G 1V0</t>
  </si>
  <si>
    <t>2967 sq.ft</t>
  </si>
  <si>
    <t>ELUT</t>
  </si>
  <si>
    <t>L9W 0V9</t>
  </si>
  <si>
    <t>1760 sq.ft</t>
  </si>
  <si>
    <t>WCAD</t>
  </si>
  <si>
    <t>Guelph</t>
  </si>
  <si>
    <t>N1E 2Y1</t>
  </si>
  <si>
    <t>3100 sq.ft</t>
  </si>
  <si>
    <t>ESRC</t>
  </si>
  <si>
    <t>L6Y 1V7</t>
  </si>
  <si>
    <t>1381 sq.ft</t>
  </si>
  <si>
    <t>EMBL</t>
  </si>
  <si>
    <t>L6X 0E9</t>
  </si>
  <si>
    <t>1374 sq.ft</t>
  </si>
  <si>
    <t>EMBS</t>
  </si>
  <si>
    <t>L6X 0C8</t>
  </si>
  <si>
    <t>1918 sq.ft</t>
  </si>
  <si>
    <t>FIFT</t>
  </si>
  <si>
    <t>L9W 2E2</t>
  </si>
  <si>
    <t>3717 sq.ft</t>
  </si>
  <si>
    <t>KERR</t>
  </si>
  <si>
    <t>L9W 2E4</t>
  </si>
  <si>
    <t>2877 sq.ft</t>
  </si>
  <si>
    <t>L9W 1H7</t>
  </si>
  <si>
    <t>FIRS</t>
  </si>
  <si>
    <t>2564 sq.ft</t>
  </si>
  <si>
    <t>GAVE</t>
  </si>
  <si>
    <t>Belleville</t>
  </si>
  <si>
    <t>K8N 4Z5</t>
  </si>
  <si>
    <t>1649 sq.ft</t>
  </si>
  <si>
    <t>GRAY</t>
  </si>
  <si>
    <t>Centre Hastings</t>
  </si>
  <si>
    <t>K0K 2Y0</t>
  </si>
  <si>
    <t>1024 sq.ft</t>
  </si>
  <si>
    <t>HRMY</t>
  </si>
  <si>
    <t>Belleville (Corbyville)</t>
  </si>
  <si>
    <t>K0K 1V0</t>
  </si>
  <si>
    <t>to be scheduled</t>
  </si>
  <si>
    <t>HARV</t>
  </si>
  <si>
    <t>M6R 1C5</t>
  </si>
  <si>
    <t>2103 sq.ft</t>
  </si>
  <si>
    <t>HEMM</t>
  </si>
  <si>
    <t>L1R 1E8</t>
  </si>
  <si>
    <t>2219 sq.ft</t>
  </si>
  <si>
    <t>NCRH</t>
  </si>
  <si>
    <t>Mono</t>
  </si>
  <si>
    <t>L9W 5N9</t>
  </si>
  <si>
    <t>1359 sq.ft</t>
  </si>
  <si>
    <t>GWIL</t>
  </si>
  <si>
    <t>(Mount Albert)East Gwillimbury</t>
  </si>
  <si>
    <t>L0G 1M0</t>
  </si>
  <si>
    <t>HOLB</t>
  </si>
  <si>
    <t>(Queensville)East Gwillimbury</t>
  </si>
  <si>
    <t>L0G 1R0</t>
  </si>
  <si>
    <t>2188 sq. ft</t>
  </si>
  <si>
    <t>HOLM</t>
  </si>
  <si>
    <t>M1C 1V7</t>
  </si>
  <si>
    <t>LEAD</t>
  </si>
  <si>
    <t>update</t>
  </si>
  <si>
    <t>1836 sq. ft</t>
  </si>
  <si>
    <t xml:space="preserve">TADM           </t>
  </si>
  <si>
    <t>M3B 2T5</t>
  </si>
  <si>
    <t>5440 sq.ft</t>
  </si>
  <si>
    <t xml:space="preserve">TABA           </t>
  </si>
  <si>
    <t>3027 sq.ft</t>
  </si>
  <si>
    <t>LISA</t>
  </si>
  <si>
    <t>L9W 4P6</t>
  </si>
  <si>
    <t>2521 sq.ft</t>
  </si>
  <si>
    <t>MALA</t>
  </si>
  <si>
    <t>M1T 2C7</t>
  </si>
  <si>
    <t>2193 sq.ft</t>
  </si>
  <si>
    <t xml:space="preserve">Yes </t>
  </si>
  <si>
    <t>MCIN</t>
  </si>
  <si>
    <t>L3Y 8B7</t>
  </si>
  <si>
    <t>3231 sq.ft</t>
  </si>
  <si>
    <t>MCLA</t>
  </si>
  <si>
    <t>Caledon</t>
  </si>
  <si>
    <t>L0N 1C0</t>
  </si>
  <si>
    <t>SADM</t>
  </si>
  <si>
    <t>K0K 3J0</t>
  </si>
  <si>
    <t>3600 sq.ft.</t>
  </si>
  <si>
    <t>MONO</t>
  </si>
  <si>
    <t>L9W 2Z1</t>
  </si>
  <si>
    <t>1711 sq.ft</t>
  </si>
  <si>
    <t xml:space="preserve">MOUN           </t>
  </si>
  <si>
    <t>M1G 2P2</t>
  </si>
  <si>
    <t>1035 sq.ft</t>
  </si>
  <si>
    <t>NEAP</t>
  </si>
  <si>
    <t>M1P 4B1</t>
  </si>
  <si>
    <t>NEWB</t>
  </si>
  <si>
    <t>L6S 5L6</t>
  </si>
  <si>
    <t>3500 sq.ft</t>
  </si>
  <si>
    <t>NCLF</t>
  </si>
  <si>
    <t>M6E 3K9</t>
  </si>
  <si>
    <t>4006 sq.ft</t>
  </si>
  <si>
    <t>HOME</t>
  </si>
  <si>
    <t>Georgina</t>
  </si>
  <si>
    <t>L0E 1R0</t>
  </si>
  <si>
    <t>2559 sq.ft</t>
  </si>
  <si>
    <t>REID</t>
  </si>
  <si>
    <t>Hastings</t>
  </si>
  <si>
    <t>K0K 2K0</t>
  </si>
  <si>
    <t>1590 sq.ft</t>
  </si>
  <si>
    <t>RING</t>
  </si>
  <si>
    <t>M9W 1X3</t>
  </si>
  <si>
    <t>1432 sq.ft</t>
  </si>
  <si>
    <t>RUSH</t>
  </si>
  <si>
    <t>M6H 2Z5</t>
  </si>
  <si>
    <t>1871 sq.ft</t>
  </si>
  <si>
    <t>SHOR</t>
  </si>
  <si>
    <t>M1G 3T1</t>
  </si>
  <si>
    <t>1073 sq.ft</t>
  </si>
  <si>
    <t xml:space="preserve">SIDE </t>
  </si>
  <si>
    <t>L3Z 2A5</t>
  </si>
  <si>
    <t>K8P 4X1</t>
  </si>
  <si>
    <t xml:space="preserve">SYDN           </t>
  </si>
  <si>
    <t>THOM</t>
  </si>
  <si>
    <t>WRAD</t>
  </si>
  <si>
    <t>L7A 1A6</t>
  </si>
  <si>
    <t>4800 sq.ft</t>
  </si>
  <si>
    <t>TCWA</t>
  </si>
  <si>
    <t>WATS</t>
  </si>
  <si>
    <t>L6W 1E5</t>
  </si>
  <si>
    <t>WELS</t>
  </si>
  <si>
    <t>M9C 4S7</t>
  </si>
  <si>
    <t>Number of Carbon monoxide Detectors</t>
  </si>
  <si>
    <t>Number of Smoke Detectors</t>
  </si>
  <si>
    <t xml:space="preserve">Number of Fire Extinguishers </t>
  </si>
  <si>
    <t>Number of Floors</t>
  </si>
  <si>
    <t>combo w. smoke</t>
  </si>
  <si>
    <t>1 +basement</t>
  </si>
  <si>
    <t>1 + basement</t>
  </si>
  <si>
    <t xml:space="preserve">1 apartment door/ 4 exit from the bottom floor </t>
  </si>
  <si>
    <t>10 apartment building</t>
  </si>
  <si>
    <t>2+ basement</t>
  </si>
  <si>
    <t>2 + basement</t>
  </si>
  <si>
    <t>SIDY</t>
  </si>
  <si>
    <t xml:space="preserve">yes </t>
  </si>
  <si>
    <t>K8P4X1</t>
  </si>
  <si>
    <t>Yes, B3</t>
  </si>
  <si>
    <t>2 (one in basement smoke detectors)</t>
  </si>
  <si>
    <t>6 with 1 egress window</t>
  </si>
  <si>
    <t>7 (only 1 downstairs, may change post renovation)</t>
  </si>
  <si>
    <t>6 (1 more egress to come)</t>
  </si>
  <si>
    <t>20 (5 are dual smoke/carbon)</t>
  </si>
  <si>
    <t>5 (all duo with smoke)</t>
  </si>
  <si>
    <t>16 (11 are dual smoke/carbon and 5 are battery not hardwired)</t>
  </si>
  <si>
    <t>12 (11 are duo with smoke and 1 is standard plug in)</t>
  </si>
  <si>
    <t>1 (unit is on the second floor of a shared building)</t>
  </si>
  <si>
    <t xml:space="preserve">N/A </t>
  </si>
  <si>
    <t>yes (done by landlord)</t>
  </si>
  <si>
    <t>K8P 3Z3</t>
  </si>
  <si>
    <t>500 sq ft</t>
  </si>
  <si>
    <t>4 Upper level, 2 Lower level</t>
  </si>
  <si>
    <t>1 upper level, 2 lower level</t>
  </si>
  <si>
    <t>1090 sq.ft</t>
  </si>
  <si>
    <t>1115 sq.ft</t>
  </si>
  <si>
    <t>2 plus one egress window</t>
  </si>
  <si>
    <t>2 upper level, 2 Lower level</t>
  </si>
  <si>
    <t>Property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</si>
</sst>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8" fillId="3" borderId="1" xfId="0" applyNumberFormat="1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0" fillId="2" borderId="0" xfId="0" applyFill="1"/>
    <xf numFmtId="3" fontId="3" fillId="3" borderId="1" xfId="0" applyNumberFormat="1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3" fontId="2" fillId="3" borderId="1" xfId="0" applyNumberFormat="1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3" fontId="8" fillId="4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3" fontId="3" fillId="4" borderId="2" xfId="0" applyNumberFormat="1" applyFont="1" applyFill="1" applyBorder="1" applyAlignment="1">
      <alignment horizontal="left"/>
    </xf>
    <xf numFmtId="3" fontId="3" fillId="4" borderId="1" xfId="0" applyNumberFormat="1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7" xfId="0" applyFont="1" applyFill="1" applyBorder="1" applyAlignment="1">
      <alignment horizontal="left"/>
    </xf>
    <xf numFmtId="3" fontId="2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65" fontId="3" fillId="4" borderId="1" xfId="0" applyNumberFormat="1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3" fontId="8" fillId="5" borderId="1" xfId="0" applyNumberFormat="1" applyFont="1" applyFill="1" applyBorder="1" applyAlignment="1">
      <alignment horizontal="left"/>
    </xf>
    <xf numFmtId="0" fontId="8" fillId="5" borderId="5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3" fontId="2" fillId="5" borderId="1" xfId="0" applyNumberFormat="1" applyFont="1" applyFill="1" applyBorder="1" applyAlignment="1">
      <alignment horizontal="left"/>
    </xf>
    <xf numFmtId="0" fontId="0" fillId="5" borderId="1" xfId="0" applyFill="1" applyBorder="1"/>
    <xf numFmtId="0" fontId="7" fillId="0" borderId="0" xfId="0" applyFont="1"/>
    <xf numFmtId="0" fontId="7" fillId="2" borderId="0" xfId="0" applyFont="1" applyFill="1"/>
    <xf numFmtId="0" fontId="3" fillId="5" borderId="3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3" fontId="3" fillId="5" borderId="2" xfId="0" applyNumberFormat="1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165" fontId="3" fillId="5" borderId="2" xfId="0" applyNumberFormat="1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476250</xdr:colOff>
      <xdr:row>4</xdr:row>
      <xdr:rowOff>132280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0"/>
          <a:ext cx="4762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476250</xdr:colOff>
      <xdr:row>4</xdr:row>
      <xdr:rowOff>132280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0"/>
          <a:ext cx="4762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P71" totalsRowShown="0" headerRowDxfId="19" dataDxfId="17" headerRowBorderDxfId="18" tableBorderDxfId="16">
  <autoFilter ref="A2:P71" xr:uid="{00000000-0009-0000-0100-000001000000}"/>
  <sortState xmlns:xlrd2="http://schemas.microsoft.com/office/spreadsheetml/2017/richdata2" ref="A3:P71">
    <sortCondition ref="E2:E71"/>
  </sortState>
  <tableColumns count="16">
    <tableColumn id="2" xr3:uid="{00000000-0010-0000-0000-000002000000}" name="Site Code" dataDxfId="15"/>
    <tableColumn id="1" xr3:uid="{FDCBEB98-9C0F-4432-95ED-040BC24462AE}" name="Property #" dataDxfId="14"/>
    <tableColumn id="4" xr3:uid="{00000000-0010-0000-0000-000004000000}" name="Town" dataDxfId="13"/>
    <tableColumn id="5" xr3:uid="{00000000-0010-0000-0000-000005000000}" name="Postal Code" dataDxfId="12"/>
    <tableColumn id="6" xr3:uid="{00000000-0010-0000-0000-000006000000}" name="Region" dataDxfId="11"/>
    <tableColumn id="7" xr3:uid="{00000000-0010-0000-0000-000007000000}" name="Site Type" dataDxfId="10"/>
    <tableColumn id="10" xr3:uid="{00000000-0010-0000-0000-00000A000000}" name="Year Built_x000a_" dataDxfId="9"/>
    <tableColumn id="11" xr3:uid="{00000000-0010-0000-0000-00000B000000}" name="Sq. Ft" dataDxfId="8"/>
    <tableColumn id="12" xr3:uid="{00000000-0010-0000-0000-00000C000000}" name="Sq. Meters_x000a_0.092903" dataDxfId="7"/>
    <tableColumn id="13" xr3:uid="{00000000-0010-0000-0000-00000D000000}" name="Sprinkler Information" dataDxfId="6"/>
    <tableColumn id="14" xr3:uid="{00000000-0010-0000-0000-00000E000000}" name="Number of Fire Extinguishers " dataDxfId="5"/>
    <tableColumn id="15" xr3:uid="{00000000-0010-0000-0000-00000F000000}" name="Number of Smoke Detectors" dataDxfId="4"/>
    <tableColumn id="16" xr3:uid="{00000000-0010-0000-0000-000010000000}" name="Number of Carbon monoxide Detectors" dataDxfId="3"/>
    <tableColumn id="17" xr3:uid="{00000000-0010-0000-0000-000011000000}" name="Number Of Exits " dataDxfId="2"/>
    <tableColumn id="18" xr3:uid="{00000000-0010-0000-0000-000012000000}" name="Number of Ramps" dataDxfId="1"/>
    <tableColumn id="19" xr3:uid="{00000000-0010-0000-0000-000013000000}" name="Number of Floor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Z71"/>
  <sheetViews>
    <sheetView tabSelected="1" zoomScale="85" zoomScaleNormal="85" workbookViewId="0">
      <selection activeCell="M23" sqref="M23"/>
    </sheetView>
  </sheetViews>
  <sheetFormatPr defaultRowHeight="14.4" x14ac:dyDescent="0.3"/>
  <cols>
    <col min="1" max="1" width="11.21875" bestFit="1" customWidth="1"/>
    <col min="2" max="2" width="11.21875" customWidth="1"/>
    <col min="3" max="3" width="26.21875" bestFit="1" customWidth="1"/>
    <col min="4" max="4" width="12.44140625" bestFit="1" customWidth="1"/>
    <col min="5" max="5" width="9" bestFit="1" customWidth="1"/>
    <col min="6" max="6" width="10.5546875" bestFit="1" customWidth="1"/>
    <col min="7" max="7" width="11.109375" bestFit="1" customWidth="1"/>
    <col min="8" max="8" width="11.33203125" bestFit="1" customWidth="1"/>
    <col min="9" max="9" width="11.109375" bestFit="1" customWidth="1"/>
    <col min="10" max="10" width="27" bestFit="1" customWidth="1"/>
    <col min="11" max="11" width="22.6640625" bestFit="1" customWidth="1"/>
    <col min="12" max="12" width="51.21875" bestFit="1" customWidth="1"/>
    <col min="13" max="13" width="42.6640625" bestFit="1" customWidth="1"/>
    <col min="14" max="14" width="39.109375" bestFit="1" customWidth="1"/>
    <col min="15" max="15" width="18.5546875" bestFit="1" customWidth="1"/>
    <col min="16" max="16" width="40.21875" bestFit="1" customWidth="1"/>
  </cols>
  <sheetData>
    <row r="2" spans="1:52" ht="27.6" x14ac:dyDescent="0.3">
      <c r="A2" s="1" t="s">
        <v>0</v>
      </c>
      <c r="B2" s="1" t="s">
        <v>260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  <c r="I2" s="1" t="s">
        <v>7</v>
      </c>
      <c r="J2" s="1" t="s">
        <v>8</v>
      </c>
      <c r="K2" s="1" t="s">
        <v>228</v>
      </c>
      <c r="L2" s="1" t="s">
        <v>227</v>
      </c>
      <c r="M2" s="1" t="s">
        <v>226</v>
      </c>
      <c r="N2" s="1" t="s">
        <v>9</v>
      </c>
      <c r="O2" s="3" t="s">
        <v>10</v>
      </c>
      <c r="P2" s="4" t="s">
        <v>229</v>
      </c>
    </row>
    <row r="3" spans="1:52" x14ac:dyDescent="0.3">
      <c r="A3" s="7" t="s">
        <v>15</v>
      </c>
      <c r="B3" s="7">
        <v>1</v>
      </c>
      <c r="C3" s="7" t="s">
        <v>16</v>
      </c>
      <c r="D3" s="7" t="s">
        <v>17</v>
      </c>
      <c r="E3" s="7" t="s">
        <v>12</v>
      </c>
      <c r="F3" s="7" t="s">
        <v>13</v>
      </c>
      <c r="G3" s="8">
        <v>1995</v>
      </c>
      <c r="H3" s="9" t="s">
        <v>18</v>
      </c>
      <c r="I3" s="9">
        <v>152</v>
      </c>
      <c r="J3" s="7" t="s">
        <v>14</v>
      </c>
      <c r="K3" s="7">
        <v>6</v>
      </c>
      <c r="L3" s="7">
        <v>13</v>
      </c>
      <c r="M3" s="7">
        <v>5</v>
      </c>
      <c r="N3" s="7">
        <v>4</v>
      </c>
      <c r="O3" s="10">
        <v>0</v>
      </c>
      <c r="P3" s="7">
        <v>2</v>
      </c>
    </row>
    <row r="4" spans="1:52" x14ac:dyDescent="0.3">
      <c r="A4" s="7" t="s">
        <v>20</v>
      </c>
      <c r="B4" s="7">
        <v>2</v>
      </c>
      <c r="C4" s="7" t="s">
        <v>21</v>
      </c>
      <c r="D4" s="7" t="s">
        <v>22</v>
      </c>
      <c r="E4" s="7" t="s">
        <v>12</v>
      </c>
      <c r="F4" s="7" t="s">
        <v>13</v>
      </c>
      <c r="G4" s="8">
        <v>1994</v>
      </c>
      <c r="H4" s="9" t="s">
        <v>23</v>
      </c>
      <c r="I4" s="9">
        <v>219.25108</v>
      </c>
      <c r="J4" s="7" t="s">
        <v>24</v>
      </c>
      <c r="K4" s="7">
        <v>6</v>
      </c>
      <c r="L4" s="7">
        <v>15</v>
      </c>
      <c r="M4" s="7">
        <v>3</v>
      </c>
      <c r="N4" s="7">
        <v>4</v>
      </c>
      <c r="O4" s="10">
        <v>1</v>
      </c>
      <c r="P4" s="7">
        <v>3</v>
      </c>
    </row>
    <row r="5" spans="1:52" x14ac:dyDescent="0.3">
      <c r="A5" s="7" t="s">
        <v>70</v>
      </c>
      <c r="B5" s="7">
        <v>3</v>
      </c>
      <c r="C5" s="7" t="s">
        <v>11</v>
      </c>
      <c r="D5" s="7" t="s">
        <v>71</v>
      </c>
      <c r="E5" s="7" t="s">
        <v>12</v>
      </c>
      <c r="F5" s="7" t="s">
        <v>13</v>
      </c>
      <c r="G5" s="8">
        <v>1870</v>
      </c>
      <c r="H5" s="9" t="s">
        <v>72</v>
      </c>
      <c r="I5" s="9">
        <f>3400*0.092903</f>
        <v>315.87020000000001</v>
      </c>
      <c r="J5" s="7" t="s">
        <v>39</v>
      </c>
      <c r="K5" s="7">
        <v>10</v>
      </c>
      <c r="L5" s="7">
        <v>15</v>
      </c>
      <c r="M5" s="7">
        <v>3</v>
      </c>
      <c r="N5" s="7">
        <v>6</v>
      </c>
      <c r="O5" s="10">
        <v>2</v>
      </c>
      <c r="P5" s="7">
        <v>3</v>
      </c>
    </row>
    <row r="6" spans="1:52" x14ac:dyDescent="0.3">
      <c r="A6" s="7" t="s">
        <v>35</v>
      </c>
      <c r="B6" s="7">
        <v>4</v>
      </c>
      <c r="C6" s="7" t="s">
        <v>36</v>
      </c>
      <c r="D6" s="7" t="s">
        <v>37</v>
      </c>
      <c r="E6" s="7" t="s">
        <v>12</v>
      </c>
      <c r="F6" s="7" t="s">
        <v>13</v>
      </c>
      <c r="G6" s="8">
        <v>2000</v>
      </c>
      <c r="H6" s="9" t="s">
        <v>38</v>
      </c>
      <c r="I6" s="9">
        <f>5096*0.09293</f>
        <v>473.57128</v>
      </c>
      <c r="J6" s="7" t="s">
        <v>39</v>
      </c>
      <c r="K6" s="7">
        <v>9</v>
      </c>
      <c r="L6" s="7">
        <v>36</v>
      </c>
      <c r="M6" s="7" t="s">
        <v>230</v>
      </c>
      <c r="N6" s="7">
        <v>10</v>
      </c>
      <c r="O6" s="10">
        <v>1</v>
      </c>
      <c r="P6" s="7" t="s">
        <v>231</v>
      </c>
    </row>
    <row r="7" spans="1:52" x14ac:dyDescent="0.3">
      <c r="A7" s="7" t="s">
        <v>51</v>
      </c>
      <c r="B7" s="7">
        <v>5</v>
      </c>
      <c r="C7" s="7" t="s">
        <v>11</v>
      </c>
      <c r="D7" s="7" t="s">
        <v>52</v>
      </c>
      <c r="E7" s="7" t="s">
        <v>12</v>
      </c>
      <c r="F7" s="7" t="s">
        <v>13</v>
      </c>
      <c r="G7" s="8">
        <v>1964</v>
      </c>
      <c r="H7" s="9" t="s">
        <v>53</v>
      </c>
      <c r="I7" s="9">
        <f>1574*0.092903</f>
        <v>146.229322</v>
      </c>
      <c r="J7" s="7" t="s">
        <v>39</v>
      </c>
      <c r="K7" s="7">
        <v>3</v>
      </c>
      <c r="L7" s="7" t="s">
        <v>247</v>
      </c>
      <c r="M7" s="7" t="s">
        <v>248</v>
      </c>
      <c r="N7" s="7">
        <v>3</v>
      </c>
      <c r="O7" s="10">
        <v>0</v>
      </c>
      <c r="P7" s="7">
        <v>3</v>
      </c>
    </row>
    <row r="8" spans="1:52" s="12" customFormat="1" x14ac:dyDescent="0.3">
      <c r="A8" s="7" t="s">
        <v>61</v>
      </c>
      <c r="B8" s="7">
        <v>6</v>
      </c>
      <c r="C8" s="7" t="s">
        <v>60</v>
      </c>
      <c r="D8" s="7" t="s">
        <v>62</v>
      </c>
      <c r="E8" s="7" t="s">
        <v>12</v>
      </c>
      <c r="F8" s="7" t="s">
        <v>13</v>
      </c>
      <c r="G8" s="8">
        <v>1988</v>
      </c>
      <c r="H8" s="9" t="s">
        <v>63</v>
      </c>
      <c r="I8" s="9">
        <f>2325*0.092903</f>
        <v>215.99947499999999</v>
      </c>
      <c r="J8" s="7" t="s">
        <v>41</v>
      </c>
      <c r="K8" s="7">
        <v>3</v>
      </c>
      <c r="L8" s="7">
        <v>7</v>
      </c>
      <c r="M8" s="7">
        <v>7</v>
      </c>
      <c r="N8" s="7">
        <v>4</v>
      </c>
      <c r="O8" s="10">
        <v>0</v>
      </c>
      <c r="P8" s="7">
        <v>3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s="12" customFormat="1" x14ac:dyDescent="0.3">
      <c r="A9" s="7" t="s">
        <v>88</v>
      </c>
      <c r="B9" s="7">
        <v>7</v>
      </c>
      <c r="C9" s="7" t="s">
        <v>16</v>
      </c>
      <c r="D9" s="7" t="s">
        <v>89</v>
      </c>
      <c r="E9" s="7" t="s">
        <v>12</v>
      </c>
      <c r="F9" s="7" t="s">
        <v>13</v>
      </c>
      <c r="G9" s="8">
        <v>1994</v>
      </c>
      <c r="H9" s="9" t="s">
        <v>90</v>
      </c>
      <c r="I9" s="9">
        <v>189.24341100000001</v>
      </c>
      <c r="J9" s="7" t="s">
        <v>91</v>
      </c>
      <c r="K9" s="7">
        <v>4</v>
      </c>
      <c r="L9" s="7">
        <v>9</v>
      </c>
      <c r="M9" s="7">
        <v>3</v>
      </c>
      <c r="N9" s="7">
        <v>3</v>
      </c>
      <c r="O9" s="10">
        <v>0</v>
      </c>
      <c r="P9" s="7">
        <v>3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 x14ac:dyDescent="0.3">
      <c r="A10" s="7" t="s">
        <v>92</v>
      </c>
      <c r="B10" s="7">
        <v>8</v>
      </c>
      <c r="C10" s="7" t="s">
        <v>11</v>
      </c>
      <c r="D10" s="7" t="s">
        <v>93</v>
      </c>
      <c r="E10" s="7" t="s">
        <v>12</v>
      </c>
      <c r="F10" s="7" t="s">
        <v>13</v>
      </c>
      <c r="G10" s="8">
        <v>1981</v>
      </c>
      <c r="H10" s="9" t="s">
        <v>94</v>
      </c>
      <c r="I10" s="9"/>
      <c r="J10" s="7" t="s">
        <v>39</v>
      </c>
      <c r="K10" s="7">
        <v>3</v>
      </c>
      <c r="L10" s="7">
        <v>10</v>
      </c>
      <c r="M10" s="7">
        <v>3</v>
      </c>
      <c r="N10" s="7">
        <v>2</v>
      </c>
      <c r="O10" s="10">
        <v>0</v>
      </c>
      <c r="P10" s="7">
        <v>3</v>
      </c>
    </row>
    <row r="11" spans="1:52" x14ac:dyDescent="0.3">
      <c r="A11" s="7" t="s">
        <v>47</v>
      </c>
      <c r="B11" s="7">
        <v>9</v>
      </c>
      <c r="C11" s="7" t="s">
        <v>48</v>
      </c>
      <c r="D11" s="7" t="s">
        <v>49</v>
      </c>
      <c r="E11" s="7" t="s">
        <v>12</v>
      </c>
      <c r="F11" s="7" t="s">
        <v>40</v>
      </c>
      <c r="G11" s="11" t="s">
        <v>14</v>
      </c>
      <c r="H11" s="9" t="s">
        <v>50</v>
      </c>
      <c r="I11" s="9">
        <f>733*0.092903</f>
        <v>68.097898999999998</v>
      </c>
      <c r="J11" s="7" t="s">
        <v>14</v>
      </c>
      <c r="K11" s="7">
        <v>1</v>
      </c>
      <c r="L11" s="7">
        <v>1</v>
      </c>
      <c r="M11" s="7">
        <v>1</v>
      </c>
      <c r="N11" s="7">
        <v>1</v>
      </c>
      <c r="O11" s="10">
        <v>0</v>
      </c>
      <c r="P11" s="7">
        <v>1</v>
      </c>
    </row>
    <row r="12" spans="1:52" x14ac:dyDescent="0.3">
      <c r="A12" s="8" t="s">
        <v>102</v>
      </c>
      <c r="B12" s="7">
        <v>10</v>
      </c>
      <c r="C12" s="8" t="s">
        <v>21</v>
      </c>
      <c r="D12" s="8" t="s">
        <v>103</v>
      </c>
      <c r="E12" s="8" t="s">
        <v>12</v>
      </c>
      <c r="F12" s="8" t="s">
        <v>13</v>
      </c>
      <c r="G12" s="8">
        <v>1993</v>
      </c>
      <c r="H12" s="13" t="s">
        <v>104</v>
      </c>
      <c r="I12" s="13">
        <f>1760*0.092903</f>
        <v>163.50927999999999</v>
      </c>
      <c r="J12" s="8" t="s">
        <v>39</v>
      </c>
      <c r="K12" s="8">
        <v>5</v>
      </c>
      <c r="L12" s="8">
        <v>11</v>
      </c>
      <c r="M12" s="8" t="s">
        <v>230</v>
      </c>
      <c r="N12" s="8">
        <v>6</v>
      </c>
      <c r="O12" s="14">
        <v>0</v>
      </c>
      <c r="P12" s="8" t="s">
        <v>231</v>
      </c>
    </row>
    <row r="13" spans="1:52" x14ac:dyDescent="0.3">
      <c r="A13" s="8" t="s">
        <v>112</v>
      </c>
      <c r="B13" s="7">
        <v>11</v>
      </c>
      <c r="C13" s="8" t="s">
        <v>11</v>
      </c>
      <c r="D13" s="8" t="s">
        <v>113</v>
      </c>
      <c r="E13" s="8" t="s">
        <v>12</v>
      </c>
      <c r="F13" s="8" t="s">
        <v>13</v>
      </c>
      <c r="G13" s="8">
        <v>1930</v>
      </c>
      <c r="H13" s="13" t="s">
        <v>114</v>
      </c>
      <c r="I13" s="13">
        <f>1374*0.092903</f>
        <v>127.64872199999999</v>
      </c>
      <c r="J13" s="8" t="s">
        <v>14</v>
      </c>
      <c r="K13" s="8">
        <v>4</v>
      </c>
      <c r="L13" s="8">
        <v>6</v>
      </c>
      <c r="M13" s="8">
        <v>6</v>
      </c>
      <c r="N13" s="8">
        <v>2</v>
      </c>
      <c r="O13" s="14">
        <v>1</v>
      </c>
      <c r="P13" s="8">
        <v>3</v>
      </c>
    </row>
    <row r="14" spans="1:52" x14ac:dyDescent="0.3">
      <c r="A14" s="8" t="s">
        <v>115</v>
      </c>
      <c r="B14" s="7">
        <v>12</v>
      </c>
      <c r="C14" s="8" t="s">
        <v>11</v>
      </c>
      <c r="D14" s="8" t="s">
        <v>116</v>
      </c>
      <c r="E14" s="8" t="s">
        <v>12</v>
      </c>
      <c r="F14" s="8" t="s">
        <v>13</v>
      </c>
      <c r="G14" s="8">
        <v>1967</v>
      </c>
      <c r="H14" s="13" t="s">
        <v>117</v>
      </c>
      <c r="I14" s="13">
        <f>1918*0.092903</f>
        <v>178.18795399999999</v>
      </c>
      <c r="J14" s="8" t="s">
        <v>14</v>
      </c>
      <c r="K14" s="8">
        <v>4</v>
      </c>
      <c r="L14" s="8">
        <v>6</v>
      </c>
      <c r="M14" s="8">
        <v>6</v>
      </c>
      <c r="N14" s="8">
        <v>3</v>
      </c>
      <c r="O14" s="14">
        <v>0</v>
      </c>
      <c r="P14" s="8">
        <v>3</v>
      </c>
    </row>
    <row r="15" spans="1:52" x14ac:dyDescent="0.3">
      <c r="A15" s="8" t="s">
        <v>109</v>
      </c>
      <c r="B15" s="7">
        <v>13</v>
      </c>
      <c r="C15" s="8" t="s">
        <v>11</v>
      </c>
      <c r="D15" s="8" t="s">
        <v>110</v>
      </c>
      <c r="E15" s="8" t="s">
        <v>12</v>
      </c>
      <c r="F15" s="8" t="s">
        <v>13</v>
      </c>
      <c r="G15" s="8">
        <v>1920</v>
      </c>
      <c r="H15" s="13" t="s">
        <v>111</v>
      </c>
      <c r="I15" s="13">
        <f>1381*0.092903</f>
        <v>128.29904300000001</v>
      </c>
      <c r="J15" s="8" t="s">
        <v>41</v>
      </c>
      <c r="K15" s="8">
        <v>3</v>
      </c>
      <c r="L15" s="8">
        <v>4</v>
      </c>
      <c r="M15" s="8">
        <v>2</v>
      </c>
      <c r="N15" s="8">
        <v>3</v>
      </c>
      <c r="O15" s="14">
        <v>0</v>
      </c>
      <c r="P15" s="15">
        <v>3</v>
      </c>
    </row>
    <row r="16" spans="1:52" x14ac:dyDescent="0.3">
      <c r="A16" s="8" t="s">
        <v>118</v>
      </c>
      <c r="B16" s="7">
        <v>14</v>
      </c>
      <c r="C16" s="8" t="s">
        <v>16</v>
      </c>
      <c r="D16" s="8" t="s">
        <v>119</v>
      </c>
      <c r="E16" s="8" t="s">
        <v>12</v>
      </c>
      <c r="F16" s="8" t="s">
        <v>13</v>
      </c>
      <c r="G16" s="8">
        <v>1860</v>
      </c>
      <c r="H16" s="13" t="s">
        <v>120</v>
      </c>
      <c r="I16" s="13">
        <v>345.32045099999999</v>
      </c>
      <c r="J16" s="8" t="s">
        <v>39</v>
      </c>
      <c r="K16" s="8">
        <v>4</v>
      </c>
      <c r="L16" s="8">
        <v>10</v>
      </c>
      <c r="M16" s="8">
        <v>4</v>
      </c>
      <c r="N16" s="8">
        <v>4</v>
      </c>
      <c r="O16" s="14">
        <v>0</v>
      </c>
      <c r="P16" s="16">
        <v>3</v>
      </c>
    </row>
    <row r="17" spans="1:52" x14ac:dyDescent="0.3">
      <c r="A17" s="8" t="s">
        <v>125</v>
      </c>
      <c r="B17" s="7">
        <v>15</v>
      </c>
      <c r="C17" s="8" t="s">
        <v>16</v>
      </c>
      <c r="D17" s="8" t="s">
        <v>124</v>
      </c>
      <c r="E17" s="8" t="s">
        <v>12</v>
      </c>
      <c r="F17" s="8" t="s">
        <v>13</v>
      </c>
      <c r="G17" s="8">
        <v>1930</v>
      </c>
      <c r="H17" s="13" t="s">
        <v>126</v>
      </c>
      <c r="I17" s="13">
        <f>1930*0.092903</f>
        <v>179.30278999999999</v>
      </c>
      <c r="J17" s="8" t="s">
        <v>39</v>
      </c>
      <c r="K17" s="8">
        <v>5</v>
      </c>
      <c r="L17" s="8">
        <v>11</v>
      </c>
      <c r="M17" s="8">
        <v>4</v>
      </c>
      <c r="N17" s="8">
        <v>3</v>
      </c>
      <c r="O17" s="14">
        <v>0</v>
      </c>
      <c r="P17" s="15">
        <v>3</v>
      </c>
    </row>
    <row r="18" spans="1:52" x14ac:dyDescent="0.3">
      <c r="A18" s="8" t="s">
        <v>121</v>
      </c>
      <c r="B18" s="7">
        <v>16</v>
      </c>
      <c r="C18" s="8" t="s">
        <v>16</v>
      </c>
      <c r="D18" s="8" t="s">
        <v>122</v>
      </c>
      <c r="E18" s="8" t="s">
        <v>12</v>
      </c>
      <c r="F18" s="8" t="s">
        <v>13</v>
      </c>
      <c r="G18" s="8">
        <v>1991</v>
      </c>
      <c r="H18" s="13" t="s">
        <v>123</v>
      </c>
      <c r="I18" s="13">
        <v>267.28193099999999</v>
      </c>
      <c r="J18" s="8" t="s">
        <v>39</v>
      </c>
      <c r="K18" s="8">
        <v>5</v>
      </c>
      <c r="L18" s="8">
        <v>12</v>
      </c>
      <c r="M18" s="8">
        <v>3</v>
      </c>
      <c r="N18" s="8">
        <v>4</v>
      </c>
      <c r="O18" s="14">
        <v>0</v>
      </c>
      <c r="P18" s="15">
        <v>3</v>
      </c>
    </row>
    <row r="19" spans="1:52" x14ac:dyDescent="0.3">
      <c r="A19" s="8" t="s">
        <v>158</v>
      </c>
      <c r="B19" s="7">
        <v>17</v>
      </c>
      <c r="C19" s="8" t="s">
        <v>146</v>
      </c>
      <c r="D19" s="8" t="s">
        <v>159</v>
      </c>
      <c r="E19" s="8" t="s">
        <v>12</v>
      </c>
      <c r="F19" s="8" t="s">
        <v>13</v>
      </c>
      <c r="G19" s="8">
        <v>1959</v>
      </c>
      <c r="H19" s="13" t="s">
        <v>160</v>
      </c>
      <c r="I19" s="13">
        <v>114.642302</v>
      </c>
      <c r="J19" s="8" t="s">
        <v>39</v>
      </c>
      <c r="K19" s="8">
        <v>3</v>
      </c>
      <c r="L19" s="8" t="s">
        <v>243</v>
      </c>
      <c r="M19" s="8">
        <v>3</v>
      </c>
      <c r="N19" s="8" t="s">
        <v>244</v>
      </c>
      <c r="O19" s="14">
        <v>1</v>
      </c>
      <c r="P19" s="16">
        <v>2</v>
      </c>
    </row>
    <row r="20" spans="1:52" x14ac:dyDescent="0.3">
      <c r="A20" s="8" t="s">
        <v>166</v>
      </c>
      <c r="B20" s="7">
        <v>18</v>
      </c>
      <c r="C20" s="8" t="s">
        <v>16</v>
      </c>
      <c r="D20" s="8" t="s">
        <v>167</v>
      </c>
      <c r="E20" s="8" t="s">
        <v>12</v>
      </c>
      <c r="F20" s="8" t="s">
        <v>13</v>
      </c>
      <c r="G20" s="8">
        <v>1992</v>
      </c>
      <c r="H20" s="13" t="s">
        <v>168</v>
      </c>
      <c r="I20" s="13">
        <f>1992*0.092903</f>
        <v>185.06277599999999</v>
      </c>
      <c r="J20" s="8" t="s">
        <v>39</v>
      </c>
      <c r="K20" s="8">
        <v>4</v>
      </c>
      <c r="L20" s="8">
        <v>7</v>
      </c>
      <c r="M20" s="8">
        <v>3</v>
      </c>
      <c r="N20" s="8">
        <v>3</v>
      </c>
      <c r="O20" s="14">
        <v>0</v>
      </c>
      <c r="P20" s="16">
        <v>3</v>
      </c>
    </row>
    <row r="21" spans="1:52" x14ac:dyDescent="0.3">
      <c r="A21" s="8" t="s">
        <v>176</v>
      </c>
      <c r="B21" s="7">
        <v>19</v>
      </c>
      <c r="C21" s="8" t="s">
        <v>177</v>
      </c>
      <c r="D21" s="8" t="s">
        <v>178</v>
      </c>
      <c r="E21" s="8" t="s">
        <v>12</v>
      </c>
      <c r="F21" s="8" t="s">
        <v>13</v>
      </c>
      <c r="G21" s="8">
        <v>1963</v>
      </c>
      <c r="H21" s="13"/>
      <c r="I21" s="13"/>
      <c r="J21" s="8" t="s">
        <v>39</v>
      </c>
      <c r="K21" s="8">
        <v>4</v>
      </c>
      <c r="L21" s="8" t="s">
        <v>245</v>
      </c>
      <c r="M21" s="8" t="s">
        <v>246</v>
      </c>
      <c r="N21" s="8">
        <v>7</v>
      </c>
      <c r="O21" s="14">
        <v>0</v>
      </c>
      <c r="P21" s="15">
        <v>2</v>
      </c>
    </row>
    <row r="22" spans="1:52" x14ac:dyDescent="0.3">
      <c r="A22" s="8" t="s">
        <v>182</v>
      </c>
      <c r="B22" s="7">
        <v>20</v>
      </c>
      <c r="C22" s="8" t="s">
        <v>146</v>
      </c>
      <c r="D22" s="8" t="s">
        <v>183</v>
      </c>
      <c r="E22" s="8" t="s">
        <v>12</v>
      </c>
      <c r="F22" s="8" t="s">
        <v>13</v>
      </c>
      <c r="G22" s="8">
        <v>1987</v>
      </c>
      <c r="H22" s="13" t="s">
        <v>184</v>
      </c>
      <c r="I22" s="13">
        <f>1711*0.092903</f>
        <v>158.957033</v>
      </c>
      <c r="J22" s="8" t="s">
        <v>39</v>
      </c>
      <c r="K22" s="8">
        <v>4</v>
      </c>
      <c r="L22" s="8">
        <v>13</v>
      </c>
      <c r="M22" s="8">
        <v>2</v>
      </c>
      <c r="N22" s="8">
        <v>3</v>
      </c>
      <c r="O22" s="14">
        <v>2</v>
      </c>
      <c r="P22" s="15">
        <v>2</v>
      </c>
    </row>
    <row r="23" spans="1:52" x14ac:dyDescent="0.3">
      <c r="A23" s="8" t="s">
        <v>145</v>
      </c>
      <c r="B23" s="7">
        <v>21</v>
      </c>
      <c r="C23" s="8" t="s">
        <v>146</v>
      </c>
      <c r="D23" s="8" t="s">
        <v>147</v>
      </c>
      <c r="E23" s="8" t="s">
        <v>12</v>
      </c>
      <c r="F23" s="8" t="s">
        <v>13</v>
      </c>
      <c r="G23" s="8">
        <v>1969</v>
      </c>
      <c r="H23" s="13" t="s">
        <v>148</v>
      </c>
      <c r="I23" s="13">
        <f>1359*0.092903</f>
        <v>126.255177</v>
      </c>
      <c r="J23" s="8" t="s">
        <v>39</v>
      </c>
      <c r="K23" s="8">
        <v>4</v>
      </c>
      <c r="L23" s="8">
        <v>3</v>
      </c>
      <c r="M23" s="8">
        <v>3</v>
      </c>
      <c r="N23" s="8">
        <v>3</v>
      </c>
      <c r="O23" s="14">
        <v>1</v>
      </c>
      <c r="P23" s="8">
        <v>2</v>
      </c>
    </row>
    <row r="24" spans="1:52" x14ac:dyDescent="0.3">
      <c r="A24" s="7" t="s">
        <v>57</v>
      </c>
      <c r="B24" s="7">
        <v>22</v>
      </c>
      <c r="C24" s="7" t="s">
        <v>16</v>
      </c>
      <c r="D24" s="7" t="s">
        <v>58</v>
      </c>
      <c r="E24" s="7" t="s">
        <v>12</v>
      </c>
      <c r="F24" s="7" t="s">
        <v>40</v>
      </c>
      <c r="G24" s="8" t="s">
        <v>14</v>
      </c>
      <c r="H24" s="9" t="s">
        <v>59</v>
      </c>
      <c r="I24" s="9">
        <f>5316*0.092903</f>
        <v>493.87234799999999</v>
      </c>
      <c r="J24" s="7"/>
      <c r="K24" s="7">
        <v>6</v>
      </c>
      <c r="L24" s="7">
        <v>4</v>
      </c>
      <c r="M24" s="7">
        <v>2</v>
      </c>
      <c r="N24" s="7">
        <v>3</v>
      </c>
      <c r="O24" s="10">
        <v>0</v>
      </c>
      <c r="P24" s="7">
        <v>2</v>
      </c>
    </row>
    <row r="25" spans="1:52" x14ac:dyDescent="0.3">
      <c r="A25" s="17" t="s">
        <v>190</v>
      </c>
      <c r="B25" s="7">
        <v>23</v>
      </c>
      <c r="C25" s="17" t="s">
        <v>11</v>
      </c>
      <c r="D25" s="17" t="s">
        <v>191</v>
      </c>
      <c r="E25" s="8" t="s">
        <v>12</v>
      </c>
      <c r="F25" s="17" t="s">
        <v>13</v>
      </c>
      <c r="G25" s="17">
        <v>1987</v>
      </c>
      <c r="H25" s="18" t="s">
        <v>192</v>
      </c>
      <c r="I25" s="13">
        <v>325.16050000000001</v>
      </c>
      <c r="J25" s="17" t="s">
        <v>240</v>
      </c>
      <c r="K25" s="17">
        <v>3</v>
      </c>
      <c r="L25" s="17">
        <v>15</v>
      </c>
      <c r="M25" s="17">
        <v>15</v>
      </c>
      <c r="N25" s="17">
        <v>3</v>
      </c>
      <c r="O25" s="19">
        <v>0</v>
      </c>
      <c r="P25" s="15">
        <v>3</v>
      </c>
    </row>
    <row r="26" spans="1:52" s="12" customFormat="1" x14ac:dyDescent="0.3">
      <c r="A26" s="7" t="s">
        <v>67</v>
      </c>
      <c r="B26" s="7">
        <v>24</v>
      </c>
      <c r="C26" s="7" t="s">
        <v>16</v>
      </c>
      <c r="D26" s="7" t="s">
        <v>68</v>
      </c>
      <c r="E26" s="7" t="s">
        <v>12</v>
      </c>
      <c r="F26" s="7" t="s">
        <v>13</v>
      </c>
      <c r="G26" s="8">
        <v>1986</v>
      </c>
      <c r="H26" s="9" t="s">
        <v>69</v>
      </c>
      <c r="I26" s="9">
        <f>2032*0.092903</f>
        <v>188.778896</v>
      </c>
      <c r="J26" s="7" t="s">
        <v>14</v>
      </c>
      <c r="K26" s="7">
        <v>4</v>
      </c>
      <c r="L26" s="7">
        <v>6</v>
      </c>
      <c r="M26" s="7" t="s">
        <v>241</v>
      </c>
      <c r="N26" s="7" t="s">
        <v>242</v>
      </c>
      <c r="O26" s="10">
        <v>0</v>
      </c>
      <c r="P26" s="7">
        <v>3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 x14ac:dyDescent="0.3">
      <c r="A27" s="8" t="s">
        <v>222</v>
      </c>
      <c r="B27" s="7">
        <v>25</v>
      </c>
      <c r="C27" s="8" t="s">
        <v>11</v>
      </c>
      <c r="D27" s="8" t="s">
        <v>223</v>
      </c>
      <c r="E27" s="8" t="s">
        <v>12</v>
      </c>
      <c r="F27" s="8" t="s">
        <v>13</v>
      </c>
      <c r="G27" s="8">
        <v>1964</v>
      </c>
      <c r="H27" s="13"/>
      <c r="I27" s="13"/>
      <c r="J27" s="8" t="s">
        <v>41</v>
      </c>
      <c r="K27" s="8">
        <v>3</v>
      </c>
      <c r="L27" s="8">
        <v>8</v>
      </c>
      <c r="M27" s="8">
        <v>8</v>
      </c>
      <c r="N27" s="8">
        <v>4</v>
      </c>
      <c r="O27" s="14">
        <v>0</v>
      </c>
      <c r="P27" s="15">
        <v>3</v>
      </c>
    </row>
    <row r="28" spans="1:52" s="12" customFormat="1" x14ac:dyDescent="0.3">
      <c r="A28" s="8" t="s">
        <v>105</v>
      </c>
      <c r="B28" s="7">
        <v>26</v>
      </c>
      <c r="C28" s="8" t="s">
        <v>106</v>
      </c>
      <c r="D28" s="8" t="s">
        <v>107</v>
      </c>
      <c r="E28" s="8" t="s">
        <v>12</v>
      </c>
      <c r="F28" s="8" t="s">
        <v>40</v>
      </c>
      <c r="G28" s="8" t="s">
        <v>14</v>
      </c>
      <c r="H28" s="13" t="s">
        <v>108</v>
      </c>
      <c r="I28" s="13">
        <f>3100*0.092903</f>
        <v>287.99930000000001</v>
      </c>
      <c r="J28" s="8" t="s">
        <v>41</v>
      </c>
      <c r="K28" s="8">
        <v>3</v>
      </c>
      <c r="L28" s="8">
        <v>2</v>
      </c>
      <c r="M28" s="8">
        <v>1</v>
      </c>
      <c r="N28" s="8">
        <v>2</v>
      </c>
      <c r="O28" s="14">
        <v>1</v>
      </c>
      <c r="P28" s="8">
        <v>1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2" s="12" customFormat="1" x14ac:dyDescent="0.3">
      <c r="A29" s="8" t="s">
        <v>218</v>
      </c>
      <c r="B29" s="7">
        <v>27</v>
      </c>
      <c r="C29" s="8" t="s">
        <v>11</v>
      </c>
      <c r="D29" s="8" t="s">
        <v>219</v>
      </c>
      <c r="E29" s="8" t="s">
        <v>12</v>
      </c>
      <c r="F29" s="8" t="s">
        <v>40</v>
      </c>
      <c r="G29" s="8" t="s">
        <v>14</v>
      </c>
      <c r="H29" s="13" t="s">
        <v>220</v>
      </c>
      <c r="I29" s="13">
        <v>446</v>
      </c>
      <c r="J29" s="8" t="s">
        <v>251</v>
      </c>
      <c r="K29" s="8">
        <v>4</v>
      </c>
      <c r="L29" s="8">
        <v>2</v>
      </c>
      <c r="M29" s="8">
        <v>0</v>
      </c>
      <c r="N29" s="8">
        <v>3</v>
      </c>
      <c r="O29" s="14">
        <v>1</v>
      </c>
      <c r="P29" s="8">
        <v>1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 x14ac:dyDescent="0.3">
      <c r="A30" s="20" t="s">
        <v>29</v>
      </c>
      <c r="B30" s="20">
        <v>28</v>
      </c>
      <c r="C30" s="20" t="s">
        <v>30</v>
      </c>
      <c r="D30" s="20" t="s">
        <v>31</v>
      </c>
      <c r="E30" s="20" t="s">
        <v>32</v>
      </c>
      <c r="F30" s="20" t="s">
        <v>13</v>
      </c>
      <c r="G30" s="21">
        <v>1987</v>
      </c>
      <c r="H30" s="22" t="s">
        <v>33</v>
      </c>
      <c r="I30" s="22">
        <f>2987*0.092903</f>
        <v>277.501261</v>
      </c>
      <c r="J30" s="20" t="s">
        <v>34</v>
      </c>
      <c r="K30" s="20">
        <v>3</v>
      </c>
      <c r="L30" s="20">
        <v>10</v>
      </c>
      <c r="M30" s="20">
        <v>10</v>
      </c>
      <c r="N30" s="20">
        <v>3</v>
      </c>
      <c r="O30" s="23">
        <v>0</v>
      </c>
      <c r="P30" s="20">
        <v>2</v>
      </c>
    </row>
    <row r="31" spans="1:52" x14ac:dyDescent="0.3">
      <c r="A31" s="20" t="s">
        <v>75</v>
      </c>
      <c r="B31" s="20">
        <v>29</v>
      </c>
      <c r="C31" s="20" t="s">
        <v>73</v>
      </c>
      <c r="D31" s="20" t="s">
        <v>74</v>
      </c>
      <c r="E31" s="20" t="s">
        <v>32</v>
      </c>
      <c r="F31" s="20" t="s">
        <v>13</v>
      </c>
      <c r="G31" s="21">
        <v>1900</v>
      </c>
      <c r="H31" s="22" t="s">
        <v>76</v>
      </c>
      <c r="I31" s="22">
        <v>125.14034099999999</v>
      </c>
      <c r="J31" s="20" t="s">
        <v>41</v>
      </c>
      <c r="K31" s="20">
        <v>3</v>
      </c>
      <c r="L31" s="20">
        <v>5</v>
      </c>
      <c r="M31" s="20">
        <v>5</v>
      </c>
      <c r="N31" s="20">
        <v>2</v>
      </c>
      <c r="O31" s="23">
        <v>1</v>
      </c>
      <c r="P31" s="20">
        <v>2</v>
      </c>
    </row>
    <row r="32" spans="1:52" x14ac:dyDescent="0.3">
      <c r="A32" s="20" t="s">
        <v>77</v>
      </c>
      <c r="B32" s="20">
        <v>30</v>
      </c>
      <c r="C32" s="20" t="s">
        <v>73</v>
      </c>
      <c r="D32" s="20" t="s">
        <v>74</v>
      </c>
      <c r="E32" s="20" t="s">
        <v>32</v>
      </c>
      <c r="F32" s="20" t="s">
        <v>13</v>
      </c>
      <c r="G32" s="21">
        <v>1900</v>
      </c>
      <c r="H32" s="22" t="s">
        <v>78</v>
      </c>
      <c r="I32" s="22">
        <f>1415*0.092903</f>
        <v>131.45774499999999</v>
      </c>
      <c r="J32" s="20" t="s">
        <v>41</v>
      </c>
      <c r="K32" s="20">
        <v>3</v>
      </c>
      <c r="L32" s="20">
        <v>5</v>
      </c>
      <c r="M32" s="20">
        <v>5</v>
      </c>
      <c r="N32" s="20">
        <v>2</v>
      </c>
      <c r="O32" s="23">
        <v>1</v>
      </c>
      <c r="P32" s="20">
        <v>1</v>
      </c>
    </row>
    <row r="33" spans="1:52" x14ac:dyDescent="0.3">
      <c r="A33" s="20" t="s">
        <v>79</v>
      </c>
      <c r="B33" s="20">
        <v>31</v>
      </c>
      <c r="C33" s="20" t="s">
        <v>80</v>
      </c>
      <c r="D33" s="20" t="s">
        <v>81</v>
      </c>
      <c r="E33" s="20" t="s">
        <v>32</v>
      </c>
      <c r="F33" s="20" t="s">
        <v>13</v>
      </c>
      <c r="G33" s="21">
        <v>1970</v>
      </c>
      <c r="H33" s="22" t="s">
        <v>82</v>
      </c>
      <c r="I33" s="22">
        <f>2240*0.092903</f>
        <v>208.10272000000001</v>
      </c>
      <c r="J33" s="20" t="s">
        <v>41</v>
      </c>
      <c r="K33" s="20">
        <v>5</v>
      </c>
      <c r="L33" s="20">
        <v>12</v>
      </c>
      <c r="M33" s="20">
        <v>3</v>
      </c>
      <c r="N33" s="20">
        <v>3</v>
      </c>
      <c r="O33" s="23">
        <v>1</v>
      </c>
      <c r="P33" s="20">
        <v>3</v>
      </c>
    </row>
    <row r="34" spans="1:52" x14ac:dyDescent="0.3">
      <c r="A34" s="20" t="s">
        <v>83</v>
      </c>
      <c r="B34" s="20">
        <v>32</v>
      </c>
      <c r="C34" s="20" t="s">
        <v>84</v>
      </c>
      <c r="D34" s="20" t="s">
        <v>85</v>
      </c>
      <c r="E34" s="20" t="s">
        <v>32</v>
      </c>
      <c r="F34" s="20" t="s">
        <v>13</v>
      </c>
      <c r="G34" s="21">
        <v>1990</v>
      </c>
      <c r="H34" s="22" t="s">
        <v>86</v>
      </c>
      <c r="I34" s="22">
        <f>2957*0.092903</f>
        <v>274.71417100000002</v>
      </c>
      <c r="J34" s="20" t="s">
        <v>87</v>
      </c>
      <c r="K34" s="20">
        <v>9</v>
      </c>
      <c r="L34" s="20">
        <v>16</v>
      </c>
      <c r="M34" s="20">
        <v>3</v>
      </c>
      <c r="N34" s="20">
        <v>4</v>
      </c>
      <c r="O34" s="23" t="s">
        <v>14</v>
      </c>
      <c r="P34" s="20">
        <v>2</v>
      </c>
    </row>
    <row r="35" spans="1:52" x14ac:dyDescent="0.3">
      <c r="A35" s="20" t="s">
        <v>42</v>
      </c>
      <c r="B35" s="20">
        <v>33</v>
      </c>
      <c r="C35" s="20" t="s">
        <v>43</v>
      </c>
      <c r="D35" s="20" t="s">
        <v>44</v>
      </c>
      <c r="E35" s="20" t="s">
        <v>32</v>
      </c>
      <c r="F35" s="20" t="s">
        <v>40</v>
      </c>
      <c r="G35" s="21" t="s">
        <v>14</v>
      </c>
      <c r="H35" s="22" t="s">
        <v>45</v>
      </c>
      <c r="I35" s="22">
        <f>2695*0.092903</f>
        <v>250.37358499999999</v>
      </c>
      <c r="J35" s="20" t="s">
        <v>14</v>
      </c>
      <c r="K35" s="20">
        <v>3</v>
      </c>
      <c r="L35" s="20">
        <v>5</v>
      </c>
      <c r="M35" s="20">
        <v>1</v>
      </c>
      <c r="N35" s="20">
        <v>2</v>
      </c>
      <c r="O35" s="23">
        <v>0</v>
      </c>
      <c r="P35" s="20" t="s">
        <v>249</v>
      </c>
    </row>
    <row r="36" spans="1:52" x14ac:dyDescent="0.3">
      <c r="A36" s="20" t="s">
        <v>98</v>
      </c>
      <c r="B36" s="20">
        <v>34</v>
      </c>
      <c r="C36" s="20" t="s">
        <v>99</v>
      </c>
      <c r="D36" s="20" t="s">
        <v>100</v>
      </c>
      <c r="E36" s="20" t="s">
        <v>32</v>
      </c>
      <c r="F36" s="20" t="s">
        <v>13</v>
      </c>
      <c r="G36" s="21">
        <v>2002</v>
      </c>
      <c r="H36" s="22" t="s">
        <v>101</v>
      </c>
      <c r="I36" s="22">
        <v>275.64320099999998</v>
      </c>
      <c r="J36" s="20" t="s">
        <v>41</v>
      </c>
      <c r="K36" s="20">
        <v>7</v>
      </c>
      <c r="L36" s="20">
        <v>19</v>
      </c>
      <c r="M36" s="20">
        <v>8</v>
      </c>
      <c r="N36" s="20">
        <v>5</v>
      </c>
      <c r="O36" s="23">
        <v>1</v>
      </c>
      <c r="P36" s="20">
        <v>3</v>
      </c>
    </row>
    <row r="37" spans="1:52" x14ac:dyDescent="0.3">
      <c r="A37" s="21" t="s">
        <v>127</v>
      </c>
      <c r="B37" s="21">
        <v>35</v>
      </c>
      <c r="C37" s="21" t="s">
        <v>128</v>
      </c>
      <c r="D37" s="21" t="s">
        <v>129</v>
      </c>
      <c r="E37" s="21" t="s">
        <v>32</v>
      </c>
      <c r="F37" s="21" t="s">
        <v>13</v>
      </c>
      <c r="G37" s="21">
        <v>2007</v>
      </c>
      <c r="H37" s="24" t="s">
        <v>130</v>
      </c>
      <c r="I37" s="25">
        <v>150.874472</v>
      </c>
      <c r="J37" s="21" t="s">
        <v>41</v>
      </c>
      <c r="K37" s="21">
        <v>4</v>
      </c>
      <c r="L37" s="21">
        <v>8</v>
      </c>
      <c r="M37" s="21">
        <v>8</v>
      </c>
      <c r="N37" s="21">
        <v>4</v>
      </c>
      <c r="O37" s="26">
        <v>0</v>
      </c>
      <c r="P37" s="21" t="s">
        <v>232</v>
      </c>
    </row>
    <row r="38" spans="1:52" s="12" customFormat="1" x14ac:dyDescent="0.3">
      <c r="A38" s="21" t="s">
        <v>131</v>
      </c>
      <c r="B38" s="21">
        <v>36</v>
      </c>
      <c r="C38" s="21" t="s">
        <v>132</v>
      </c>
      <c r="D38" s="21" t="s">
        <v>133</v>
      </c>
      <c r="E38" s="21" t="s">
        <v>32</v>
      </c>
      <c r="F38" s="21" t="s">
        <v>13</v>
      </c>
      <c r="G38" s="21">
        <v>1989</v>
      </c>
      <c r="H38" s="25" t="s">
        <v>134</v>
      </c>
      <c r="I38" s="25">
        <v>95.132671999999999</v>
      </c>
      <c r="J38" s="21" t="s">
        <v>41</v>
      </c>
      <c r="K38" s="21">
        <v>3</v>
      </c>
      <c r="L38" s="21">
        <v>9</v>
      </c>
      <c r="M38" s="21">
        <v>9</v>
      </c>
      <c r="N38" s="21">
        <v>3</v>
      </c>
      <c r="O38" s="26">
        <v>0</v>
      </c>
      <c r="P38" s="21">
        <v>2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 x14ac:dyDescent="0.3">
      <c r="A39" s="21" t="s">
        <v>149</v>
      </c>
      <c r="B39" s="21">
        <v>37</v>
      </c>
      <c r="C39" s="21" t="s">
        <v>150</v>
      </c>
      <c r="D39" s="21" t="s">
        <v>151</v>
      </c>
      <c r="E39" s="21" t="s">
        <v>32</v>
      </c>
      <c r="F39" s="21" t="s">
        <v>13</v>
      </c>
      <c r="G39" s="21" t="s">
        <v>14</v>
      </c>
      <c r="H39" s="24"/>
      <c r="I39" s="25">
        <v>0</v>
      </c>
      <c r="J39" s="21" t="s">
        <v>39</v>
      </c>
      <c r="K39" s="21">
        <v>6</v>
      </c>
      <c r="L39" s="21">
        <v>8</v>
      </c>
      <c r="M39" s="21">
        <v>9</v>
      </c>
      <c r="N39" s="21">
        <v>4</v>
      </c>
      <c r="O39" s="26">
        <v>0</v>
      </c>
      <c r="P39" s="21">
        <v>2</v>
      </c>
    </row>
    <row r="40" spans="1:52" x14ac:dyDescent="0.3">
      <c r="A40" s="21" t="s">
        <v>142</v>
      </c>
      <c r="B40" s="21">
        <v>38</v>
      </c>
      <c r="C40" s="21" t="s">
        <v>80</v>
      </c>
      <c r="D40" s="21" t="s">
        <v>143</v>
      </c>
      <c r="E40" s="21" t="s">
        <v>32</v>
      </c>
      <c r="F40" s="21" t="s">
        <v>13</v>
      </c>
      <c r="G40" s="21">
        <v>1986</v>
      </c>
      <c r="H40" s="25" t="s">
        <v>144</v>
      </c>
      <c r="I40" s="25">
        <f>2219*0.092903</f>
        <v>206.151757</v>
      </c>
      <c r="J40" s="21" t="s">
        <v>39</v>
      </c>
      <c r="K40" s="21">
        <v>4</v>
      </c>
      <c r="L40" s="21">
        <v>13</v>
      </c>
      <c r="M40" s="21">
        <v>6</v>
      </c>
      <c r="N40" s="21">
        <v>2</v>
      </c>
      <c r="O40" s="26">
        <v>1</v>
      </c>
      <c r="P40" s="21">
        <v>3</v>
      </c>
    </row>
    <row r="41" spans="1:52" x14ac:dyDescent="0.3">
      <c r="A41" s="21" t="s">
        <v>152</v>
      </c>
      <c r="B41" s="21">
        <v>39</v>
      </c>
      <c r="C41" s="21" t="s">
        <v>153</v>
      </c>
      <c r="D41" s="21" t="s">
        <v>154</v>
      </c>
      <c r="E41" s="21" t="s">
        <v>32</v>
      </c>
      <c r="F41" s="21" t="s">
        <v>13</v>
      </c>
      <c r="G41" s="21">
        <v>1986</v>
      </c>
      <c r="H41" s="25" t="s">
        <v>155</v>
      </c>
      <c r="I41" s="25">
        <f>2188*0.092903</f>
        <v>203.27176399999999</v>
      </c>
      <c r="J41" s="21" t="s">
        <v>39</v>
      </c>
      <c r="K41" s="21">
        <v>6</v>
      </c>
      <c r="L41" s="21">
        <v>14</v>
      </c>
      <c r="M41" s="21">
        <v>5</v>
      </c>
      <c r="N41" s="21">
        <v>5</v>
      </c>
      <c r="O41" s="26" t="s">
        <v>14</v>
      </c>
      <c r="P41" s="21">
        <v>1</v>
      </c>
    </row>
    <row r="42" spans="1:52" x14ac:dyDescent="0.3">
      <c r="A42" s="21" t="s">
        <v>196</v>
      </c>
      <c r="B42" s="21">
        <v>40</v>
      </c>
      <c r="C42" s="21" t="s">
        <v>197</v>
      </c>
      <c r="D42" s="21" t="s">
        <v>198</v>
      </c>
      <c r="E42" s="21" t="s">
        <v>32</v>
      </c>
      <c r="F42" s="21" t="s">
        <v>13</v>
      </c>
      <c r="G42" s="21">
        <v>1964</v>
      </c>
      <c r="H42" s="25" t="s">
        <v>199</v>
      </c>
      <c r="I42" s="25">
        <v>237.738777</v>
      </c>
      <c r="J42" s="21" t="s">
        <v>41</v>
      </c>
      <c r="K42" s="21">
        <v>7</v>
      </c>
      <c r="L42" s="21">
        <v>16</v>
      </c>
      <c r="M42" s="21">
        <v>6</v>
      </c>
      <c r="N42" s="21">
        <v>6</v>
      </c>
      <c r="O42" s="26" t="s">
        <v>14</v>
      </c>
      <c r="P42" s="21">
        <v>1</v>
      </c>
    </row>
    <row r="43" spans="1:52" s="12" customFormat="1" x14ac:dyDescent="0.3">
      <c r="A43" s="21" t="s">
        <v>135</v>
      </c>
      <c r="B43" s="21">
        <v>41</v>
      </c>
      <c r="C43" s="21" t="s">
        <v>136</v>
      </c>
      <c r="D43" s="21" t="s">
        <v>137</v>
      </c>
      <c r="E43" s="21" t="s">
        <v>32</v>
      </c>
      <c r="F43" s="21" t="s">
        <v>13</v>
      </c>
      <c r="G43" s="21">
        <v>2004</v>
      </c>
      <c r="H43" s="24">
        <v>4575</v>
      </c>
      <c r="I43" s="25">
        <f>1930*0.092903</f>
        <v>179.30278999999999</v>
      </c>
      <c r="J43" s="21" t="s">
        <v>138</v>
      </c>
      <c r="K43" s="21">
        <v>11</v>
      </c>
      <c r="L43" s="21">
        <v>27</v>
      </c>
      <c r="M43" s="21">
        <v>27</v>
      </c>
      <c r="N43" s="21">
        <v>8</v>
      </c>
      <c r="O43" s="26">
        <v>0</v>
      </c>
      <c r="P43" s="21">
        <v>2</v>
      </c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 s="12" customFormat="1" x14ac:dyDescent="0.3">
      <c r="A44" s="27" t="s">
        <v>173</v>
      </c>
      <c r="B44" s="27">
        <v>42</v>
      </c>
      <c r="C44" s="27" t="s">
        <v>84</v>
      </c>
      <c r="D44" s="27" t="s">
        <v>174</v>
      </c>
      <c r="E44" s="27" t="s">
        <v>32</v>
      </c>
      <c r="F44" s="27" t="s">
        <v>13</v>
      </c>
      <c r="G44" s="27">
        <v>1988</v>
      </c>
      <c r="H44" s="33" t="s">
        <v>175</v>
      </c>
      <c r="I44" s="25">
        <f>3231*0.092903</f>
        <v>300.16959300000002</v>
      </c>
      <c r="J44" s="27" t="s">
        <v>87</v>
      </c>
      <c r="K44" s="27">
        <v>10</v>
      </c>
      <c r="L44" s="27">
        <v>19</v>
      </c>
      <c r="M44" s="27">
        <v>3</v>
      </c>
      <c r="N44" s="27">
        <v>4</v>
      </c>
      <c r="O44" s="28" t="s">
        <v>14</v>
      </c>
      <c r="P44" s="21">
        <v>2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 s="12" customFormat="1" x14ac:dyDescent="0.3">
      <c r="A45" s="30" t="s">
        <v>200</v>
      </c>
      <c r="B45" s="30">
        <v>43</v>
      </c>
      <c r="C45" s="30" t="s">
        <v>201</v>
      </c>
      <c r="D45" s="21" t="s">
        <v>202</v>
      </c>
      <c r="E45" s="30" t="s">
        <v>32</v>
      </c>
      <c r="F45" s="30" t="s">
        <v>13</v>
      </c>
      <c r="G45" s="31">
        <v>1995</v>
      </c>
      <c r="H45" s="24" t="s">
        <v>203</v>
      </c>
      <c r="I45" s="24">
        <v>147.71576999999999</v>
      </c>
      <c r="J45" s="30" t="s">
        <v>41</v>
      </c>
      <c r="K45" s="30">
        <v>5</v>
      </c>
      <c r="L45" s="30">
        <v>15</v>
      </c>
      <c r="M45" s="30">
        <v>13</v>
      </c>
      <c r="N45" s="30">
        <v>5</v>
      </c>
      <c r="O45" s="32">
        <v>0</v>
      </c>
      <c r="P45" s="30" t="s">
        <v>232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1:52" x14ac:dyDescent="0.3">
      <c r="A46" s="21" t="s">
        <v>179</v>
      </c>
      <c r="B46" s="21">
        <v>44</v>
      </c>
      <c r="C46" s="21" t="s">
        <v>73</v>
      </c>
      <c r="D46" s="21" t="s">
        <v>180</v>
      </c>
      <c r="E46" s="21" t="s">
        <v>32</v>
      </c>
      <c r="F46" s="21" t="s">
        <v>40</v>
      </c>
      <c r="G46" s="21"/>
      <c r="H46" s="25" t="s">
        <v>181</v>
      </c>
      <c r="I46" s="25">
        <f>2193*0.092903</f>
        <v>203.736279</v>
      </c>
      <c r="J46" s="21" t="s">
        <v>41</v>
      </c>
      <c r="K46" s="21">
        <v>3</v>
      </c>
      <c r="L46" s="21">
        <v>3</v>
      </c>
      <c r="M46" s="21">
        <v>1</v>
      </c>
      <c r="N46" s="21">
        <v>2</v>
      </c>
      <c r="O46" s="26">
        <v>0</v>
      </c>
      <c r="P46" s="29">
        <v>1</v>
      </c>
    </row>
    <row r="47" spans="1:52" x14ac:dyDescent="0.3">
      <c r="A47" s="21" t="s">
        <v>179</v>
      </c>
      <c r="B47" s="21">
        <v>45</v>
      </c>
      <c r="C47" s="21" t="s">
        <v>128</v>
      </c>
      <c r="D47" s="21" t="s">
        <v>252</v>
      </c>
      <c r="E47" s="21" t="s">
        <v>32</v>
      </c>
      <c r="F47" s="21" t="s">
        <v>40</v>
      </c>
      <c r="G47" s="21" t="s">
        <v>14</v>
      </c>
      <c r="H47" s="25" t="s">
        <v>253</v>
      </c>
      <c r="I47" s="25">
        <f>1848*0.092903</f>
        <v>171.68474399999999</v>
      </c>
      <c r="J47" s="21" t="s">
        <v>41</v>
      </c>
      <c r="K47" s="21">
        <v>1</v>
      </c>
      <c r="L47" s="21">
        <v>1</v>
      </c>
      <c r="M47" s="21">
        <v>1</v>
      </c>
      <c r="N47" s="21">
        <v>1</v>
      </c>
      <c r="O47" s="26">
        <v>1</v>
      </c>
      <c r="P47" s="21">
        <v>2</v>
      </c>
    </row>
    <row r="48" spans="1:52" x14ac:dyDescent="0.3">
      <c r="A48" s="27" t="s">
        <v>213</v>
      </c>
      <c r="B48" s="27">
        <v>46</v>
      </c>
      <c r="C48" s="27" t="s">
        <v>46</v>
      </c>
      <c r="D48" s="27" t="s">
        <v>214</v>
      </c>
      <c r="E48" s="27" t="s">
        <v>32</v>
      </c>
      <c r="F48" s="27" t="s">
        <v>13</v>
      </c>
      <c r="G48" s="27">
        <v>1978</v>
      </c>
      <c r="H48" s="33"/>
      <c r="I48" s="33"/>
      <c r="J48" s="27" t="s">
        <v>34</v>
      </c>
      <c r="K48" s="27">
        <v>6</v>
      </c>
      <c r="L48" s="27">
        <v>7</v>
      </c>
      <c r="M48" s="27">
        <v>5</v>
      </c>
      <c r="N48" s="27">
        <v>3</v>
      </c>
      <c r="O48" s="28">
        <v>0</v>
      </c>
      <c r="P48" s="21">
        <v>2</v>
      </c>
    </row>
    <row r="49" spans="1:16" x14ac:dyDescent="0.3">
      <c r="A49" s="21" t="s">
        <v>237</v>
      </c>
      <c r="B49" s="21">
        <v>47</v>
      </c>
      <c r="C49" s="21" t="s">
        <v>128</v>
      </c>
      <c r="D49" s="21" t="s">
        <v>239</v>
      </c>
      <c r="E49" s="21" t="s">
        <v>32</v>
      </c>
      <c r="F49" s="21" t="s">
        <v>13</v>
      </c>
      <c r="G49" s="35" t="s">
        <v>14</v>
      </c>
      <c r="H49" s="25" t="s">
        <v>14</v>
      </c>
      <c r="I49" s="25" t="s">
        <v>14</v>
      </c>
      <c r="J49" s="21" t="s">
        <v>238</v>
      </c>
      <c r="K49" s="21">
        <v>2</v>
      </c>
      <c r="L49" s="21">
        <v>2</v>
      </c>
      <c r="M49" s="21">
        <v>2</v>
      </c>
      <c r="N49" s="21" t="s">
        <v>233</v>
      </c>
      <c r="O49" s="26">
        <v>0</v>
      </c>
      <c r="P49" s="21" t="s">
        <v>234</v>
      </c>
    </row>
    <row r="50" spans="1:16" x14ac:dyDescent="0.3">
      <c r="A50" s="27" t="s">
        <v>216</v>
      </c>
      <c r="B50" s="27">
        <v>48</v>
      </c>
      <c r="C50" s="21" t="s">
        <v>128</v>
      </c>
      <c r="D50" s="21" t="s">
        <v>215</v>
      </c>
      <c r="E50" s="21" t="s">
        <v>32</v>
      </c>
      <c r="F50" s="21" t="s">
        <v>13</v>
      </c>
      <c r="G50" s="34" t="s">
        <v>14</v>
      </c>
      <c r="H50" s="34" t="s">
        <v>14</v>
      </c>
      <c r="I50" s="34" t="s">
        <v>14</v>
      </c>
      <c r="J50" s="21">
        <v>2</v>
      </c>
      <c r="K50" s="21">
        <v>3</v>
      </c>
      <c r="L50" s="21">
        <v>2</v>
      </c>
      <c r="M50" s="21" t="s">
        <v>233</v>
      </c>
      <c r="N50" s="21">
        <v>0</v>
      </c>
      <c r="O50" s="26" t="s">
        <v>234</v>
      </c>
      <c r="P50" s="29"/>
    </row>
    <row r="51" spans="1:16" x14ac:dyDescent="0.3">
      <c r="A51" s="21" t="s">
        <v>221</v>
      </c>
      <c r="B51" s="21">
        <v>49</v>
      </c>
      <c r="C51" s="21" t="s">
        <v>153</v>
      </c>
      <c r="D51" s="21" t="s">
        <v>154</v>
      </c>
      <c r="E51" s="21" t="s">
        <v>32</v>
      </c>
      <c r="F51" s="21" t="s">
        <v>13</v>
      </c>
      <c r="G51" s="21">
        <v>1996</v>
      </c>
      <c r="H51" s="25"/>
      <c r="I51" s="25"/>
      <c r="J51" s="21" t="s">
        <v>41</v>
      </c>
      <c r="K51" s="21">
        <v>12</v>
      </c>
      <c r="L51" s="21">
        <v>24</v>
      </c>
      <c r="M51" s="21">
        <v>6</v>
      </c>
      <c r="N51" s="21">
        <v>5</v>
      </c>
      <c r="O51" s="26">
        <v>0</v>
      </c>
      <c r="P51" s="21">
        <v>2</v>
      </c>
    </row>
    <row r="52" spans="1:16" x14ac:dyDescent="0.3">
      <c r="A52" s="21" t="s">
        <v>217</v>
      </c>
      <c r="B52" s="21">
        <v>50</v>
      </c>
      <c r="C52" s="21" t="s">
        <v>132</v>
      </c>
      <c r="D52" s="21" t="s">
        <v>74</v>
      </c>
      <c r="E52" s="21" t="s">
        <v>32</v>
      </c>
      <c r="F52" s="21" t="s">
        <v>13</v>
      </c>
      <c r="G52" s="21">
        <v>1982</v>
      </c>
      <c r="H52" s="25"/>
      <c r="I52" s="25"/>
      <c r="J52" s="21" t="s">
        <v>34</v>
      </c>
      <c r="K52" s="21">
        <v>6</v>
      </c>
      <c r="L52" s="21">
        <v>15</v>
      </c>
      <c r="M52" s="21">
        <v>15</v>
      </c>
      <c r="N52" s="21">
        <v>3</v>
      </c>
      <c r="O52" s="26">
        <v>1</v>
      </c>
      <c r="P52" s="21">
        <v>2</v>
      </c>
    </row>
    <row r="53" spans="1:16" x14ac:dyDescent="0.3">
      <c r="A53" s="21" t="s">
        <v>217</v>
      </c>
      <c r="B53" s="21">
        <v>51</v>
      </c>
      <c r="C53" s="21" t="s">
        <v>132</v>
      </c>
      <c r="D53" s="21" t="s">
        <v>74</v>
      </c>
      <c r="E53" s="21" t="s">
        <v>32</v>
      </c>
      <c r="F53" s="21" t="s">
        <v>13</v>
      </c>
      <c r="G53" s="21">
        <v>1827</v>
      </c>
      <c r="H53" s="25"/>
      <c r="I53" s="25"/>
      <c r="J53" s="21" t="s">
        <v>34</v>
      </c>
      <c r="K53" s="21">
        <v>4</v>
      </c>
      <c r="L53" s="21">
        <v>7</v>
      </c>
      <c r="M53" s="21">
        <v>11</v>
      </c>
      <c r="N53" s="21">
        <v>4</v>
      </c>
      <c r="O53" s="26">
        <v>0</v>
      </c>
      <c r="P53" s="21" t="s">
        <v>235</v>
      </c>
    </row>
    <row r="54" spans="1:16" x14ac:dyDescent="0.3">
      <c r="A54" s="21" t="s">
        <v>217</v>
      </c>
      <c r="B54" s="21">
        <v>52</v>
      </c>
      <c r="C54" s="21" t="s">
        <v>132</v>
      </c>
      <c r="D54" s="21" t="s">
        <v>74</v>
      </c>
      <c r="E54" s="21" t="s">
        <v>32</v>
      </c>
      <c r="F54" s="21" t="s">
        <v>13</v>
      </c>
      <c r="G54" s="21">
        <v>1978</v>
      </c>
      <c r="H54" s="25"/>
      <c r="I54" s="25"/>
      <c r="J54" s="21" t="s">
        <v>34</v>
      </c>
      <c r="K54" s="27">
        <v>7</v>
      </c>
      <c r="L54" s="27">
        <v>19</v>
      </c>
      <c r="M54" s="27">
        <v>19</v>
      </c>
      <c r="N54" s="27">
        <v>5</v>
      </c>
      <c r="O54" s="28">
        <v>0</v>
      </c>
      <c r="P54" s="21" t="s">
        <v>236</v>
      </c>
    </row>
    <row r="55" spans="1:16" x14ac:dyDescent="0.3">
      <c r="A55" s="36" t="s">
        <v>25</v>
      </c>
      <c r="B55" s="36">
        <v>53</v>
      </c>
      <c r="C55" s="36" t="s">
        <v>26</v>
      </c>
      <c r="D55" s="36" t="s">
        <v>27</v>
      </c>
      <c r="E55" s="36" t="s">
        <v>26</v>
      </c>
      <c r="F55" s="36" t="s">
        <v>13</v>
      </c>
      <c r="G55" s="37">
        <v>1960</v>
      </c>
      <c r="H55" s="38" t="s">
        <v>28</v>
      </c>
      <c r="I55" s="38">
        <v>97.641052999999999</v>
      </c>
      <c r="J55" s="36" t="s">
        <v>14</v>
      </c>
      <c r="K55" s="36">
        <v>2</v>
      </c>
      <c r="L55" s="36">
        <v>7</v>
      </c>
      <c r="M55" s="36">
        <v>7</v>
      </c>
      <c r="N55" s="36">
        <v>2</v>
      </c>
      <c r="O55" s="39">
        <v>0</v>
      </c>
      <c r="P55" s="36">
        <v>1</v>
      </c>
    </row>
    <row r="56" spans="1:16" x14ac:dyDescent="0.3">
      <c r="A56" s="36" t="s">
        <v>54</v>
      </c>
      <c r="B56" s="36">
        <v>54</v>
      </c>
      <c r="C56" s="36" t="s">
        <v>26</v>
      </c>
      <c r="D56" s="36" t="s">
        <v>55</v>
      </c>
      <c r="E56" s="36" t="s">
        <v>26</v>
      </c>
      <c r="F56" s="36" t="s">
        <v>13</v>
      </c>
      <c r="G56" s="37">
        <v>1965</v>
      </c>
      <c r="H56" s="38" t="s">
        <v>56</v>
      </c>
      <c r="I56" s="38">
        <f>1237*0.092903</f>
        <v>114.92101099999999</v>
      </c>
      <c r="J56" s="36" t="s">
        <v>41</v>
      </c>
      <c r="K56" s="36">
        <v>4</v>
      </c>
      <c r="L56" s="36">
        <v>10</v>
      </c>
      <c r="M56" s="36">
        <v>8</v>
      </c>
      <c r="N56" s="36">
        <v>3</v>
      </c>
      <c r="O56" s="39">
        <v>0</v>
      </c>
      <c r="P56" s="36">
        <v>3</v>
      </c>
    </row>
    <row r="57" spans="1:16" x14ac:dyDescent="0.3">
      <c r="A57" s="36" t="s">
        <v>64</v>
      </c>
      <c r="B57" s="36">
        <v>55</v>
      </c>
      <c r="C57" s="36" t="s">
        <v>26</v>
      </c>
      <c r="D57" s="36" t="s">
        <v>65</v>
      </c>
      <c r="E57" s="36" t="s">
        <v>26</v>
      </c>
      <c r="F57" s="36" t="s">
        <v>13</v>
      </c>
      <c r="G57" s="37">
        <v>1971</v>
      </c>
      <c r="H57" s="38" t="s">
        <v>66</v>
      </c>
      <c r="I57" s="38">
        <f>2237*0.092903</f>
        <v>207.82401100000001</v>
      </c>
      <c r="J57" s="36" t="s">
        <v>41</v>
      </c>
      <c r="K57" s="36">
        <v>4</v>
      </c>
      <c r="L57" s="36">
        <v>8</v>
      </c>
      <c r="M57" s="36">
        <v>2</v>
      </c>
      <c r="N57" s="36">
        <v>3</v>
      </c>
      <c r="O57" s="39">
        <v>0</v>
      </c>
      <c r="P57" s="36">
        <v>3</v>
      </c>
    </row>
    <row r="58" spans="1:16" x14ac:dyDescent="0.3">
      <c r="A58" s="36" t="s">
        <v>95</v>
      </c>
      <c r="B58" s="36">
        <v>56</v>
      </c>
      <c r="C58" s="36" t="s">
        <v>96</v>
      </c>
      <c r="D58" s="36" t="s">
        <v>97</v>
      </c>
      <c r="E58" s="36" t="s">
        <v>26</v>
      </c>
      <c r="F58" s="36" t="s">
        <v>13</v>
      </c>
      <c r="G58" s="37">
        <v>1970</v>
      </c>
      <c r="H58" s="38" t="s">
        <v>78</v>
      </c>
      <c r="I58" s="38">
        <v>131.45774499999999</v>
      </c>
      <c r="J58" s="36" t="s">
        <v>41</v>
      </c>
      <c r="K58" s="36">
        <v>4</v>
      </c>
      <c r="L58" s="36">
        <v>4</v>
      </c>
      <c r="M58" s="36">
        <v>4</v>
      </c>
      <c r="N58" s="36">
        <v>3</v>
      </c>
      <c r="O58" s="39">
        <v>0</v>
      </c>
      <c r="P58" s="36">
        <v>2</v>
      </c>
    </row>
    <row r="59" spans="1:16" x14ac:dyDescent="0.3">
      <c r="A59" s="37" t="s">
        <v>139</v>
      </c>
      <c r="B59" s="37">
        <v>57</v>
      </c>
      <c r="C59" s="37" t="s">
        <v>26</v>
      </c>
      <c r="D59" s="37" t="s">
        <v>140</v>
      </c>
      <c r="E59" s="37" t="s">
        <v>26</v>
      </c>
      <c r="F59" s="37" t="s">
        <v>13</v>
      </c>
      <c r="G59" s="37">
        <v>1900</v>
      </c>
      <c r="H59" s="40" t="s">
        <v>141</v>
      </c>
      <c r="I59" s="40">
        <v>195.37500900000001</v>
      </c>
      <c r="J59" s="37" t="s">
        <v>14</v>
      </c>
      <c r="K59" s="37">
        <v>6</v>
      </c>
      <c r="L59" s="37">
        <v>4</v>
      </c>
      <c r="M59" s="37">
        <v>9</v>
      </c>
      <c r="N59" s="37">
        <v>5</v>
      </c>
      <c r="O59" s="41">
        <v>0</v>
      </c>
      <c r="P59" s="37">
        <v>4</v>
      </c>
    </row>
    <row r="60" spans="1:16" x14ac:dyDescent="0.3">
      <c r="A60" s="37" t="s">
        <v>156</v>
      </c>
      <c r="B60" s="37">
        <v>58</v>
      </c>
      <c r="C60" s="37" t="s">
        <v>26</v>
      </c>
      <c r="D60" s="37" t="s">
        <v>157</v>
      </c>
      <c r="E60" s="37" t="s">
        <v>26</v>
      </c>
      <c r="F60" s="37" t="s">
        <v>13</v>
      </c>
      <c r="G60" s="37" t="s">
        <v>14</v>
      </c>
      <c r="H60" s="42" t="s">
        <v>257</v>
      </c>
      <c r="I60" s="40"/>
      <c r="J60" s="37" t="s">
        <v>14</v>
      </c>
      <c r="K60" s="37">
        <v>5</v>
      </c>
      <c r="L60" s="37">
        <v>8</v>
      </c>
      <c r="M60" s="37">
        <v>4</v>
      </c>
      <c r="N60" s="37" t="s">
        <v>258</v>
      </c>
      <c r="O60" s="41">
        <v>0</v>
      </c>
      <c r="P60" s="37">
        <v>2</v>
      </c>
    </row>
    <row r="61" spans="1:16" x14ac:dyDescent="0.3">
      <c r="A61" s="37" t="s">
        <v>169</v>
      </c>
      <c r="B61" s="37">
        <v>59</v>
      </c>
      <c r="C61" s="37" t="s">
        <v>26</v>
      </c>
      <c r="D61" s="37" t="s">
        <v>170</v>
      </c>
      <c r="E61" s="37" t="s">
        <v>26</v>
      </c>
      <c r="F61" s="37" t="s">
        <v>13</v>
      </c>
      <c r="G61" s="37">
        <v>1960</v>
      </c>
      <c r="H61" s="40" t="s">
        <v>171</v>
      </c>
      <c r="I61" s="40">
        <f>2193*0.092903</f>
        <v>203.736279</v>
      </c>
      <c r="J61" s="37" t="s">
        <v>172</v>
      </c>
      <c r="K61" s="37">
        <v>4</v>
      </c>
      <c r="L61" s="37">
        <v>5</v>
      </c>
      <c r="M61" s="37">
        <v>5</v>
      </c>
      <c r="N61" s="37">
        <v>2</v>
      </c>
      <c r="O61" s="41">
        <v>0</v>
      </c>
      <c r="P61" s="37">
        <v>3</v>
      </c>
    </row>
    <row r="62" spans="1:16" x14ac:dyDescent="0.3">
      <c r="A62" s="5" t="s">
        <v>185</v>
      </c>
      <c r="B62" s="5">
        <v>60</v>
      </c>
      <c r="C62" s="5" t="s">
        <v>26</v>
      </c>
      <c r="D62" s="5" t="s">
        <v>186</v>
      </c>
      <c r="E62" s="5" t="s">
        <v>26</v>
      </c>
      <c r="F62" s="5" t="s">
        <v>13</v>
      </c>
      <c r="G62" s="5">
        <v>1958</v>
      </c>
      <c r="H62" s="42" t="s">
        <v>187</v>
      </c>
      <c r="I62" s="40">
        <v>96.154605000000004</v>
      </c>
      <c r="J62" s="5" t="s">
        <v>24</v>
      </c>
      <c r="K62" s="5">
        <v>2</v>
      </c>
      <c r="L62" s="5">
        <v>6</v>
      </c>
      <c r="M62" s="5">
        <v>2</v>
      </c>
      <c r="N62" s="6">
        <v>3</v>
      </c>
      <c r="O62" s="5">
        <v>0</v>
      </c>
      <c r="P62" s="37">
        <v>1</v>
      </c>
    </row>
    <row r="63" spans="1:16" x14ac:dyDescent="0.3">
      <c r="A63" s="37" t="s">
        <v>193</v>
      </c>
      <c r="B63" s="37">
        <v>61</v>
      </c>
      <c r="C63" s="37" t="s">
        <v>26</v>
      </c>
      <c r="D63" s="37" t="s">
        <v>194</v>
      </c>
      <c r="E63" s="37" t="s">
        <v>26</v>
      </c>
      <c r="F63" s="37" t="s">
        <v>13</v>
      </c>
      <c r="G63" s="37">
        <v>1937</v>
      </c>
      <c r="H63" s="40" t="s">
        <v>195</v>
      </c>
      <c r="I63" s="40">
        <f>4006*0.092903</f>
        <v>372.16941800000001</v>
      </c>
      <c r="J63" s="37" t="s">
        <v>41</v>
      </c>
      <c r="K63" s="37">
        <v>10</v>
      </c>
      <c r="L63" s="37">
        <v>22</v>
      </c>
      <c r="M63" s="37">
        <v>22</v>
      </c>
      <c r="N63" s="37">
        <v>3</v>
      </c>
      <c r="O63" s="41">
        <v>0</v>
      </c>
      <c r="P63" s="37">
        <v>2</v>
      </c>
    </row>
    <row r="64" spans="1:16" x14ac:dyDescent="0.3">
      <c r="A64" s="5" t="s">
        <v>188</v>
      </c>
      <c r="B64" s="5">
        <v>62</v>
      </c>
      <c r="C64" s="5" t="s">
        <v>96</v>
      </c>
      <c r="D64" s="5" t="s">
        <v>189</v>
      </c>
      <c r="E64" s="5" t="s">
        <v>26</v>
      </c>
      <c r="F64" s="5" t="s">
        <v>13</v>
      </c>
      <c r="G64" s="5"/>
      <c r="H64" s="42" t="s">
        <v>256</v>
      </c>
      <c r="I64" s="5"/>
      <c r="J64" s="5" t="s">
        <v>34</v>
      </c>
      <c r="K64" s="5">
        <v>5</v>
      </c>
      <c r="L64" s="5">
        <v>9</v>
      </c>
      <c r="M64" s="5">
        <v>2</v>
      </c>
      <c r="N64" s="5">
        <v>2</v>
      </c>
      <c r="O64" s="6">
        <v>0</v>
      </c>
      <c r="P64" s="37">
        <v>2</v>
      </c>
    </row>
    <row r="65" spans="1:52" x14ac:dyDescent="0.3">
      <c r="A65" s="37" t="s">
        <v>204</v>
      </c>
      <c r="B65" s="37">
        <v>63</v>
      </c>
      <c r="C65" s="37" t="s">
        <v>26</v>
      </c>
      <c r="D65" s="37" t="s">
        <v>205</v>
      </c>
      <c r="E65" s="37" t="s">
        <v>26</v>
      </c>
      <c r="F65" s="37" t="s">
        <v>13</v>
      </c>
      <c r="G65" s="37">
        <v>1964</v>
      </c>
      <c r="H65" s="40" t="s">
        <v>206</v>
      </c>
      <c r="I65" s="40">
        <v>199.555644</v>
      </c>
      <c r="J65" s="37" t="s">
        <v>41</v>
      </c>
      <c r="K65" s="37">
        <v>2</v>
      </c>
      <c r="L65" s="37">
        <v>10</v>
      </c>
      <c r="M65" s="37">
        <v>10</v>
      </c>
      <c r="N65" s="37">
        <v>3</v>
      </c>
      <c r="O65" s="41">
        <v>0</v>
      </c>
      <c r="P65" s="37">
        <v>1</v>
      </c>
    </row>
    <row r="66" spans="1:52" s="45" customFormat="1" x14ac:dyDescent="0.3">
      <c r="A66" s="37" t="s">
        <v>207</v>
      </c>
      <c r="B66" s="37">
        <v>64</v>
      </c>
      <c r="C66" s="37" t="s">
        <v>26</v>
      </c>
      <c r="D66" s="37" t="s">
        <v>208</v>
      </c>
      <c r="E66" s="37" t="s">
        <v>26</v>
      </c>
      <c r="F66" s="37" t="s">
        <v>13</v>
      </c>
      <c r="G66" s="37">
        <v>1890</v>
      </c>
      <c r="H66" s="40" t="s">
        <v>209</v>
      </c>
      <c r="I66" s="40">
        <v>173.82151300000001</v>
      </c>
      <c r="J66" s="37" t="s">
        <v>41</v>
      </c>
      <c r="K66" s="37">
        <v>2</v>
      </c>
      <c r="L66" s="37">
        <v>6</v>
      </c>
      <c r="M66" s="37">
        <v>8</v>
      </c>
      <c r="N66" s="37">
        <v>1</v>
      </c>
      <c r="O66" s="41">
        <v>0</v>
      </c>
      <c r="P66" s="37">
        <v>2</v>
      </c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</row>
    <row r="67" spans="1:52" s="12" customFormat="1" x14ac:dyDescent="0.3">
      <c r="A67" s="37" t="s">
        <v>210</v>
      </c>
      <c r="B67" s="37">
        <v>65</v>
      </c>
      <c r="C67" s="37" t="s">
        <v>26</v>
      </c>
      <c r="D67" s="37" t="s">
        <v>211</v>
      </c>
      <c r="E67" s="37" t="s">
        <v>26</v>
      </c>
      <c r="F67" s="37" t="s">
        <v>13</v>
      </c>
      <c r="G67" s="37">
        <v>1972</v>
      </c>
      <c r="H67" s="40" t="s">
        <v>212</v>
      </c>
      <c r="I67" s="40">
        <v>99.684918999999994</v>
      </c>
      <c r="J67" s="37" t="s">
        <v>41</v>
      </c>
      <c r="K67" s="37">
        <v>3</v>
      </c>
      <c r="L67" s="37">
        <v>9</v>
      </c>
      <c r="M67" s="37">
        <v>9</v>
      </c>
      <c r="N67" s="37">
        <v>2</v>
      </c>
      <c r="O67" s="41">
        <v>0</v>
      </c>
      <c r="P67" s="37">
        <v>2</v>
      </c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</row>
    <row r="68" spans="1:52" x14ac:dyDescent="0.3">
      <c r="A68" s="5" t="s">
        <v>164</v>
      </c>
      <c r="B68" s="5">
        <v>66</v>
      </c>
      <c r="C68" s="37" t="s">
        <v>26</v>
      </c>
      <c r="D68" s="37" t="s">
        <v>162</v>
      </c>
      <c r="E68" s="37" t="s">
        <v>26</v>
      </c>
      <c r="F68" s="46" t="s">
        <v>40</v>
      </c>
      <c r="G68" s="37" t="s">
        <v>14</v>
      </c>
      <c r="H68" s="40" t="s">
        <v>165</v>
      </c>
      <c r="I68" s="40">
        <f>3027*0.092903</f>
        <v>281.21738099999999</v>
      </c>
      <c r="J68" s="37" t="s">
        <v>14</v>
      </c>
      <c r="K68" s="37">
        <v>3</v>
      </c>
      <c r="L68" s="37">
        <v>0</v>
      </c>
      <c r="M68" s="37">
        <v>0</v>
      </c>
      <c r="N68" s="37">
        <v>3</v>
      </c>
      <c r="O68" s="41">
        <v>0</v>
      </c>
      <c r="P68" s="37">
        <v>1</v>
      </c>
    </row>
    <row r="69" spans="1:52" x14ac:dyDescent="0.3">
      <c r="A69" s="37" t="s">
        <v>164</v>
      </c>
      <c r="B69" s="37">
        <v>67</v>
      </c>
      <c r="C69" s="37" t="s">
        <v>26</v>
      </c>
      <c r="D69" s="37" t="s">
        <v>162</v>
      </c>
      <c r="E69" s="37" t="s">
        <v>26</v>
      </c>
      <c r="F69" s="37" t="s">
        <v>40</v>
      </c>
      <c r="G69" s="43" t="s">
        <v>250</v>
      </c>
      <c r="H69" s="40" t="s">
        <v>250</v>
      </c>
      <c r="I69" s="40" t="s">
        <v>14</v>
      </c>
      <c r="J69" s="37" t="s">
        <v>172</v>
      </c>
      <c r="K69" s="37">
        <v>3</v>
      </c>
      <c r="L69" s="37">
        <v>4</v>
      </c>
      <c r="M69" s="37">
        <v>3</v>
      </c>
      <c r="N69" s="37">
        <v>2</v>
      </c>
      <c r="O69" s="41">
        <v>0</v>
      </c>
      <c r="P69" s="37">
        <v>1</v>
      </c>
    </row>
    <row r="70" spans="1:52" x14ac:dyDescent="0.3">
      <c r="A70" s="51" t="s">
        <v>161</v>
      </c>
      <c r="B70" s="51">
        <v>68</v>
      </c>
      <c r="C70" s="47" t="s">
        <v>26</v>
      </c>
      <c r="D70" s="47" t="s">
        <v>162</v>
      </c>
      <c r="E70" s="47" t="s">
        <v>26</v>
      </c>
      <c r="F70" s="47" t="s">
        <v>40</v>
      </c>
      <c r="G70" s="47" t="s">
        <v>14</v>
      </c>
      <c r="H70" s="48" t="s">
        <v>163</v>
      </c>
      <c r="I70" s="48">
        <f>5440*0.092903</f>
        <v>505.39231999999998</v>
      </c>
      <c r="J70" s="47" t="s">
        <v>14</v>
      </c>
      <c r="K70" s="47">
        <v>5</v>
      </c>
      <c r="L70" s="47">
        <v>0</v>
      </c>
      <c r="M70" s="47">
        <v>0</v>
      </c>
      <c r="N70" s="47">
        <v>3</v>
      </c>
      <c r="O70" s="49">
        <v>0</v>
      </c>
      <c r="P70" s="47">
        <v>1</v>
      </c>
    </row>
    <row r="71" spans="1:52" x14ac:dyDescent="0.3">
      <c r="A71" s="47" t="s">
        <v>224</v>
      </c>
      <c r="B71" s="47">
        <v>69</v>
      </c>
      <c r="C71" s="47" t="s">
        <v>26</v>
      </c>
      <c r="D71" s="47" t="s">
        <v>225</v>
      </c>
      <c r="E71" s="47" t="s">
        <v>26</v>
      </c>
      <c r="F71" s="47" t="s">
        <v>13</v>
      </c>
      <c r="G71" s="50" t="s">
        <v>14</v>
      </c>
      <c r="H71" s="48"/>
      <c r="I71" s="48"/>
      <c r="J71" s="47" t="s">
        <v>19</v>
      </c>
      <c r="K71" s="47" t="s">
        <v>254</v>
      </c>
      <c r="L71" s="47">
        <v>5</v>
      </c>
      <c r="M71" s="47">
        <v>4</v>
      </c>
      <c r="N71" s="47" t="s">
        <v>255</v>
      </c>
      <c r="O71" s="49">
        <v>0</v>
      </c>
      <c r="P71" s="47" t="s">
        <v>259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Property Listing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Oliver</dc:creator>
  <cp:lastModifiedBy>Jennifer Oram</cp:lastModifiedBy>
  <dcterms:created xsi:type="dcterms:W3CDTF">2023-09-18T18:33:15Z</dcterms:created>
  <dcterms:modified xsi:type="dcterms:W3CDTF">2026-08-21T17:42:00Z</dcterms:modified>
</cp:coreProperties>
</file>